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5300" windowHeight="7890" tabRatio="892"/>
  </bookViews>
  <sheets>
    <sheet name="Non-GAAP Financial Measures" sheetId="51" r:id="rId1"/>
    <sheet name="QTD P&amp;L" sheetId="57" r:id="rId2"/>
    <sheet name="TTM P&amp;L" sheetId="78" r:id="rId3"/>
    <sheet name="EBITDA" sheetId="85" r:id="rId4"/>
    <sheet name="NR and OI by Segment" sheetId="61" r:id="rId5"/>
    <sheet name="Rev Mix by Geographic Region" sheetId="62" r:id="rId6"/>
    <sheet name="Rev Mix by Platform" sheetId="88" r:id="rId7"/>
    <sheet name="Rev Mix by Distribution" sheetId="76" r:id="rId8"/>
    <sheet name="Balance Sheet" sheetId="59" r:id="rId9"/>
    <sheet name="Cashflow Supplemental Qtrly" sheetId="86" r:id="rId10"/>
    <sheet name="Cashflow Supplemental" sheetId="81" r:id="rId11"/>
    <sheet name="Cashflow YE" sheetId="75" r:id="rId12"/>
    <sheet name="GAAP to Non-GAAP Measures 2014" sheetId="87" r:id="rId13"/>
    <sheet name="GAAP to Non-GAAP Measures 2013" sheetId="84" r:id="rId14"/>
    <sheet name="GAAP to Non-GAAP Measures 2012" sheetId="82" r:id="rId15"/>
    <sheet name="GAAP to Non-GAAP Measures 2011" sheetId="64" r:id="rId16"/>
  </sheets>
  <definedNames>
    <definedName name="d" localSheetId="9">#REF!</definedName>
    <definedName name="d" localSheetId="3">#REF!</definedName>
    <definedName name="d" localSheetId="12">#REF!</definedName>
    <definedName name="d" localSheetId="6">#REF!</definedName>
    <definedName name="d">#REF!</definedName>
    <definedName name="GAAP_nonGAAPreconCY" localSheetId="14">'GAAP to Non-GAAP Measures 2012'!#REF!</definedName>
    <definedName name="GAAP_nonGAAPreconCY" localSheetId="13">'GAAP to Non-GAAP Measures 2013'!#REF!</definedName>
    <definedName name="GAAP_nonGAAPreconCY" localSheetId="12">'GAAP to Non-GAAP Measures 2014'!#REF!</definedName>
    <definedName name="GAAP_nonGAAPreconCY">'GAAP to Non-GAAP Measures 2011'!$B$6:$N$22</definedName>
    <definedName name="GAAP_nonGAAPreconCYQTR" localSheetId="14">'GAAP to Non-GAAP Measures 2012'!#REF!</definedName>
    <definedName name="GAAP_nonGAAPreconCYQTR" localSheetId="13">'GAAP to Non-GAAP Measures 2013'!#REF!</definedName>
    <definedName name="GAAP_nonGAAPreconCYQTR" localSheetId="12">'GAAP to Non-GAAP Measures 2014'!#REF!</definedName>
    <definedName name="GAAP_nonGAAPreconCYQTR">'GAAP to Non-GAAP Measures 2011'!$B$6:$N$22</definedName>
    <definedName name="GAAP_NONGAAPreconPY" localSheetId="10">#REF!</definedName>
    <definedName name="GAAP_NONGAAPreconPY" localSheetId="9">#REF!</definedName>
    <definedName name="GAAP_NONGAAPreconPY" localSheetId="3">#REF!</definedName>
    <definedName name="GAAP_NONGAAPreconPY" localSheetId="14">#REF!</definedName>
    <definedName name="GAAP_NONGAAPreconPY" localSheetId="13">#REF!</definedName>
    <definedName name="GAAP_NONGAAPreconPY" localSheetId="12">#REF!</definedName>
    <definedName name="GAAP_NONGAAPreconPY" localSheetId="6">#REF!</definedName>
    <definedName name="GAAP_NONGAAPreconPY">#REF!</definedName>
    <definedName name="GAAP_NONGAAPreconPYQTR" localSheetId="10">#REF!</definedName>
    <definedName name="GAAP_NONGAAPreconPYQTR" localSheetId="9">#REF!</definedName>
    <definedName name="GAAP_NONGAAPreconPYQTR" localSheetId="3">#REF!</definedName>
    <definedName name="GAAP_NONGAAPreconPYQTR" localSheetId="14">#REF!</definedName>
    <definedName name="GAAP_NONGAAPreconPYQTR" localSheetId="13">#REF!</definedName>
    <definedName name="GAAP_NONGAAPreconPYQTR" localSheetId="12">#REF!</definedName>
    <definedName name="GAAP_NONGAAPreconPYQTR" localSheetId="6">#REF!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3">#REF!</definedName>
    <definedName name="PR_PlatformYTD" localSheetId="14">#REF!</definedName>
    <definedName name="PR_PlatformYTD" localSheetId="13">#REF!</definedName>
    <definedName name="PR_PlatformYTD" localSheetId="12">#REF!</definedName>
    <definedName name="PR_PlatformYTD" localSheetId="6">#REF!</definedName>
    <definedName name="PR_PlatformYTD">#REF!</definedName>
    <definedName name="_xlnm.Print_Area" localSheetId="8">'Balance Sheet'!$A$1:$O$52</definedName>
    <definedName name="_xlnm.Print_Area" localSheetId="10">'Cashflow Supplemental'!$A$1:$L$17</definedName>
    <definedName name="_xlnm.Print_Area" localSheetId="9">'Cashflow Supplemental Qtrly'!$A$1:$P$22</definedName>
    <definedName name="_xlnm.Print_Area" localSheetId="3">EBITDA!$A$1:$S$25</definedName>
    <definedName name="_xlnm.Print_Area" localSheetId="15">'GAAP to Non-GAAP Measures 2011'!$B$1:$N$86</definedName>
    <definedName name="_xlnm.Print_Area" localSheetId="14">'GAAP to Non-GAAP Measures 2012'!$B$1:$N$74</definedName>
    <definedName name="_xlnm.Print_Area" localSheetId="13">'GAAP to Non-GAAP Measures 2013'!$B$1:$N$79</definedName>
    <definedName name="_xlnm.Print_Area" localSheetId="12">'GAAP to Non-GAAP Measures 2014'!$B$1:$N$28</definedName>
    <definedName name="_xlnm.Print_Area" localSheetId="0">'Non-GAAP Financial Measures'!$A$1:$R$29</definedName>
    <definedName name="_xlnm.Print_Area" localSheetId="4">'NR and OI by Segment'!$B$1:$Q$40</definedName>
    <definedName name="_xlnm.Print_Area" localSheetId="1">'QTD P&amp;L'!$A$1:$Q$101</definedName>
    <definedName name="_xlnm.Print_Area" localSheetId="7">'Rev Mix by Distribution'!$A$1:$O$35</definedName>
    <definedName name="_xlnm.Print_Area" localSheetId="5">'Rev Mix by Geographic Region'!$B$1:$Q$30</definedName>
    <definedName name="_xlnm.Print_Area" localSheetId="6">'Rev Mix by Platform'!$A$1:$Q$62</definedName>
    <definedName name="_xlnm.Print_Area" localSheetId="2">'TTM P&amp;L'!$A$1:$Q$109</definedName>
    <definedName name="_xlnm.Print_Titles" localSheetId="3">EBITDA!$1:$4</definedName>
    <definedName name="_xlnm.Print_Titles" localSheetId="15">'GAAP to Non-GAAP Measures 2011'!$1:$5</definedName>
    <definedName name="_xlnm.Print_Titles" localSheetId="1">'QTD P&amp;L'!$1:$4</definedName>
    <definedName name="_xlnm.Print_Titles" localSheetId="2">'TTM P&amp;L'!$1:$4</definedName>
  </definedNames>
  <calcPr calcId="145621"/>
</workbook>
</file>

<file path=xl/calcChain.xml><?xml version="1.0" encoding="utf-8"?>
<calcChain xmlns="http://schemas.openxmlformats.org/spreadsheetml/2006/main">
  <c r="P32" i="88" l="1"/>
  <c r="G36" i="57"/>
  <c r="F36" i="57"/>
  <c r="E36" i="57"/>
  <c r="O36" i="57"/>
  <c r="N36" i="57"/>
  <c r="M36" i="57"/>
  <c r="L36" i="57"/>
  <c r="K36" i="57"/>
  <c r="J36" i="57"/>
  <c r="I36" i="57"/>
  <c r="H36" i="57"/>
  <c r="P36" i="57"/>
  <c r="P95" i="78"/>
  <c r="P45" i="78"/>
  <c r="P88" i="57"/>
  <c r="P53" i="57"/>
  <c r="P50" i="57"/>
  <c r="P49" i="57"/>
  <c r="P48" i="57"/>
  <c r="P47" i="57"/>
  <c r="P46" i="57"/>
  <c r="P45" i="57"/>
  <c r="P44" i="57"/>
  <c r="P43" i="57"/>
  <c r="P42" i="57"/>
  <c r="P34" i="88" l="1"/>
  <c r="O34" i="88"/>
  <c r="N34" i="88"/>
  <c r="M34" i="88"/>
  <c r="L34" i="88"/>
  <c r="K34" i="88"/>
  <c r="J34" i="88"/>
  <c r="I34" i="88"/>
  <c r="H34" i="88"/>
  <c r="G34" i="88"/>
  <c r="F34" i="88"/>
  <c r="E34" i="88"/>
  <c r="P27" i="88"/>
  <c r="O27" i="88"/>
  <c r="N27" i="88"/>
  <c r="M27" i="88"/>
  <c r="L27" i="88"/>
  <c r="K27" i="88"/>
  <c r="J27" i="88"/>
  <c r="I27" i="88"/>
  <c r="H27" i="88"/>
  <c r="G27" i="88"/>
  <c r="F27" i="88"/>
  <c r="E27" i="88"/>
  <c r="P26" i="88"/>
  <c r="O26" i="88"/>
  <c r="N26" i="88"/>
  <c r="M26" i="88"/>
  <c r="L26" i="88"/>
  <c r="K26" i="88"/>
  <c r="J26" i="88"/>
  <c r="I26" i="88"/>
  <c r="H26" i="88"/>
  <c r="G26" i="88"/>
  <c r="F26" i="88"/>
  <c r="E26" i="88"/>
  <c r="H16" i="88"/>
  <c r="G16" i="88"/>
  <c r="L16" i="88" l="1"/>
  <c r="L19" i="88" s="1"/>
  <c r="L22" i="88" s="1"/>
  <c r="G32" i="88"/>
  <c r="G35" i="88" s="1"/>
  <c r="P35" i="88"/>
  <c r="G46" i="88"/>
  <c r="G49" i="88" s="1"/>
  <c r="G52" i="88" s="1"/>
  <c r="E32" i="88"/>
  <c r="E35" i="88" s="1"/>
  <c r="I32" i="88"/>
  <c r="I35" i="88" s="1"/>
  <c r="L46" i="88"/>
  <c r="L49" i="88" s="1"/>
  <c r="L52" i="88" s="1"/>
  <c r="F46" i="88"/>
  <c r="F49" i="88" s="1"/>
  <c r="F52" i="88" s="1"/>
  <c r="J46" i="88"/>
  <c r="J49" i="88" s="1"/>
  <c r="J52" i="88" s="1"/>
  <c r="K32" i="88"/>
  <c r="K35" i="88" s="1"/>
  <c r="O16" i="88"/>
  <c r="O19" i="88" s="1"/>
  <c r="O22" i="88" s="1"/>
  <c r="H32" i="88"/>
  <c r="H35" i="88" s="1"/>
  <c r="L32" i="88"/>
  <c r="L35" i="88" s="1"/>
  <c r="H46" i="88"/>
  <c r="H49" i="88" s="1"/>
  <c r="H52" i="88" s="1"/>
  <c r="I16" i="88"/>
  <c r="I19" i="88" s="1"/>
  <c r="I22" i="88" s="1"/>
  <c r="F16" i="88"/>
  <c r="F19" i="88" s="1"/>
  <c r="F22" i="88" s="1"/>
  <c r="J16" i="88"/>
  <c r="J19" i="88" s="1"/>
  <c r="J22" i="88" s="1"/>
  <c r="N16" i="88"/>
  <c r="N19" i="88" s="1"/>
  <c r="N22" i="88" s="1"/>
  <c r="E46" i="88"/>
  <c r="E49" i="88" s="1"/>
  <c r="E52" i="88" s="1"/>
  <c r="I46" i="88"/>
  <c r="I49" i="88" s="1"/>
  <c r="I52" i="88" s="1"/>
  <c r="M46" i="88"/>
  <c r="M49" i="88" s="1"/>
  <c r="M52" i="88" s="1"/>
  <c r="E16" i="88"/>
  <c r="E19" i="88" s="1"/>
  <c r="E22" i="88" s="1"/>
  <c r="K16" i="88"/>
  <c r="K19" i="88" s="1"/>
  <c r="K22" i="88" s="1"/>
  <c r="G19" i="88"/>
  <c r="G22" i="88" s="1"/>
  <c r="M16" i="88"/>
  <c r="M19" i="88" s="1"/>
  <c r="M22" i="88" s="1"/>
  <c r="N46" i="88"/>
  <c r="N49" i="88" s="1"/>
  <c r="N52" i="88" s="1"/>
  <c r="H19" i="88"/>
  <c r="H22" i="88" s="1"/>
  <c r="K46" i="88"/>
  <c r="K49" i="88" s="1"/>
  <c r="K52" i="88" s="1"/>
  <c r="O46" i="88"/>
  <c r="O49" i="88" s="1"/>
  <c r="O52" i="88" s="1"/>
  <c r="P46" i="88"/>
  <c r="P49" i="88" s="1"/>
  <c r="P52" i="88" s="1"/>
  <c r="P16" i="88"/>
  <c r="P19" i="88" s="1"/>
  <c r="P22" i="88" s="1"/>
  <c r="O32" i="88" l="1"/>
  <c r="O35" i="88" s="1"/>
  <c r="F32" i="88"/>
  <c r="F35" i="88" s="1"/>
  <c r="J32" i="88"/>
  <c r="J35" i="88" s="1"/>
  <c r="M32" i="88"/>
  <c r="M35" i="88" s="1"/>
  <c r="N32" i="88"/>
  <c r="N35" i="88" s="1"/>
  <c r="F19" i="87"/>
  <c r="B14" i="87"/>
  <c r="L11" i="87"/>
  <c r="K11" i="87"/>
  <c r="J11" i="87"/>
  <c r="I11" i="87"/>
  <c r="H11" i="87"/>
  <c r="G11" i="87"/>
  <c r="F11" i="87"/>
  <c r="E11" i="87"/>
  <c r="M10" i="87"/>
  <c r="E18" i="87" s="1"/>
  <c r="M9" i="87"/>
  <c r="E17" i="87" s="1"/>
  <c r="M8" i="87"/>
  <c r="E16" i="87" s="1"/>
  <c r="M7" i="87"/>
  <c r="O16" i="86"/>
  <c r="O12" i="86"/>
  <c r="N50" i="59"/>
  <c r="N38" i="59"/>
  <c r="N43" i="59" s="1"/>
  <c r="N19" i="59"/>
  <c r="N29" i="59" s="1"/>
  <c r="N24" i="76"/>
  <c r="N27" i="76" s="1"/>
  <c r="N18" i="76"/>
  <c r="N17" i="76"/>
  <c r="N11" i="76"/>
  <c r="N14" i="76" s="1"/>
  <c r="P26" i="62"/>
  <c r="P19" i="62"/>
  <c r="P18" i="62"/>
  <c r="P17" i="62"/>
  <c r="P14" i="62"/>
  <c r="P12" i="62"/>
  <c r="P22" i="61"/>
  <c r="P32" i="61" s="1"/>
  <c r="P12" i="61"/>
  <c r="R20" i="85"/>
  <c r="R19" i="85"/>
  <c r="R18" i="85"/>
  <c r="R15" i="85"/>
  <c r="R12" i="85"/>
  <c r="P13" i="85"/>
  <c r="P21" i="85" s="1"/>
  <c r="P101" i="78"/>
  <c r="P100" i="78"/>
  <c r="P97" i="78"/>
  <c r="P96" i="78"/>
  <c r="P66" i="78"/>
  <c r="P92" i="78" s="1"/>
  <c r="P65" i="78"/>
  <c r="P91" i="78" s="1"/>
  <c r="P64" i="78"/>
  <c r="P90" i="78" s="1"/>
  <c r="P41" i="78"/>
  <c r="P40" i="78"/>
  <c r="P99" i="57"/>
  <c r="P97" i="57"/>
  <c r="P94" i="57"/>
  <c r="P93" i="57"/>
  <c r="P92" i="57"/>
  <c r="P91" i="57"/>
  <c r="P90" i="57"/>
  <c r="P89" i="57"/>
  <c r="P71" i="57"/>
  <c r="P95" i="57" s="1"/>
  <c r="P60" i="57"/>
  <c r="P85" i="57" s="1"/>
  <c r="P59" i="57"/>
  <c r="P84" i="57" s="1"/>
  <c r="P55" i="57"/>
  <c r="P39" i="57"/>
  <c r="P38" i="57"/>
  <c r="P35" i="57"/>
  <c r="P19" i="57"/>
  <c r="P20" i="57" l="1"/>
  <c r="P52" i="57" s="1"/>
  <c r="P51" i="57"/>
  <c r="M11" i="87"/>
  <c r="N52" i="59"/>
  <c r="N19" i="76"/>
  <c r="P20" i="62"/>
  <c r="P34" i="61"/>
  <c r="P16" i="61"/>
  <c r="P99" i="78"/>
  <c r="P77" i="78"/>
  <c r="P102" i="78" s="1"/>
  <c r="P104" i="78"/>
  <c r="P98" i="78"/>
  <c r="P106" i="78"/>
  <c r="P58" i="78"/>
  <c r="P21" i="78"/>
  <c r="P22" i="78" s="1"/>
  <c r="P24" i="78" s="1"/>
  <c r="P26" i="78" s="1"/>
  <c r="P48" i="78"/>
  <c r="P53" i="78"/>
  <c r="P50" i="78"/>
  <c r="P56" i="78"/>
  <c r="P46" i="78"/>
  <c r="P47" i="78"/>
  <c r="P51" i="78"/>
  <c r="E15" i="87"/>
  <c r="E19" i="87" s="1"/>
  <c r="P49" i="78"/>
  <c r="P52" i="78"/>
  <c r="P72" i="57"/>
  <c r="M34" i="59"/>
  <c r="P22" i="57" l="1"/>
  <c r="P54" i="57" s="1"/>
  <c r="P78" i="78"/>
  <c r="P80" i="78" s="1"/>
  <c r="P82" i="78" s="1"/>
  <c r="P107" i="78" s="1"/>
  <c r="P54" i="78"/>
  <c r="P55" i="78"/>
  <c r="P96" i="57"/>
  <c r="P74" i="57"/>
  <c r="Q35" i="57"/>
  <c r="O35" i="57"/>
  <c r="N35" i="57"/>
  <c r="M35" i="57"/>
  <c r="L35" i="57"/>
  <c r="K35" i="57"/>
  <c r="J35" i="57"/>
  <c r="I35" i="57"/>
  <c r="H35" i="57"/>
  <c r="G35" i="57"/>
  <c r="F35" i="57"/>
  <c r="E35" i="57"/>
  <c r="P24" i="57" l="1"/>
  <c r="P56" i="57" s="1"/>
  <c r="P105" i="78"/>
  <c r="P103" i="78"/>
  <c r="P57" i="78"/>
  <c r="P59" i="78"/>
  <c r="P76" i="57"/>
  <c r="P100" i="57" s="1"/>
  <c r="P98" i="57"/>
  <c r="O95" i="78" l="1"/>
  <c r="O45" i="78"/>
  <c r="O88" i="57"/>
  <c r="O42" i="57"/>
  <c r="F71" i="84" l="1"/>
  <c r="B65" i="84"/>
  <c r="L62" i="84"/>
  <c r="K62" i="84"/>
  <c r="J62" i="84"/>
  <c r="I62" i="84"/>
  <c r="H62" i="84"/>
  <c r="G62" i="84"/>
  <c r="F62" i="84"/>
  <c r="E62" i="84"/>
  <c r="M61" i="84"/>
  <c r="E70" i="84" s="1"/>
  <c r="M60" i="84"/>
  <c r="E69" i="84" s="1"/>
  <c r="M59" i="84"/>
  <c r="E68" i="84" s="1"/>
  <c r="M58" i="84"/>
  <c r="E67" i="84" s="1"/>
  <c r="M57" i="84"/>
  <c r="E66" i="84" s="1"/>
  <c r="F52" i="75"/>
  <c r="F40" i="75"/>
  <c r="F28" i="75"/>
  <c r="D10" i="81"/>
  <c r="D9" i="81"/>
  <c r="N12" i="86"/>
  <c r="M50" i="59"/>
  <c r="M38" i="59"/>
  <c r="M43" i="59" s="1"/>
  <c r="M19" i="59"/>
  <c r="M29" i="59" s="1"/>
  <c r="M24" i="76"/>
  <c r="M27" i="76" s="1"/>
  <c r="M18" i="76"/>
  <c r="M17" i="76"/>
  <c r="M11" i="76"/>
  <c r="M14" i="76" s="1"/>
  <c r="O26" i="62"/>
  <c r="O19" i="62"/>
  <c r="O18" i="62"/>
  <c r="O17" i="62"/>
  <c r="O14" i="62"/>
  <c r="O12" i="62"/>
  <c r="O22" i="61"/>
  <c r="O12" i="61"/>
  <c r="O16" i="61" s="1"/>
  <c r="O13" i="85"/>
  <c r="O21" i="85" s="1"/>
  <c r="O106" i="78"/>
  <c r="O101" i="78"/>
  <c r="O98" i="78"/>
  <c r="O97" i="78"/>
  <c r="O104" i="78"/>
  <c r="O100" i="78"/>
  <c r="O96" i="78"/>
  <c r="O66" i="78"/>
  <c r="O92" i="78" s="1"/>
  <c r="O65" i="78"/>
  <c r="O91" i="78" s="1"/>
  <c r="O64" i="78"/>
  <c r="O90" i="78" s="1"/>
  <c r="O41" i="78"/>
  <c r="O40" i="78"/>
  <c r="O56" i="78"/>
  <c r="O52" i="78"/>
  <c r="O48" i="78"/>
  <c r="O51" i="78"/>
  <c r="O99" i="57"/>
  <c r="O97" i="57"/>
  <c r="O94" i="57"/>
  <c r="O93" i="57"/>
  <c r="O92" i="57"/>
  <c r="O91" i="57"/>
  <c r="O90" i="57"/>
  <c r="O89" i="57"/>
  <c r="O71" i="57"/>
  <c r="O95" i="57" s="1"/>
  <c r="O60" i="57"/>
  <c r="O85" i="57" s="1"/>
  <c r="O59" i="57"/>
  <c r="O84" i="57" s="1"/>
  <c r="O55" i="57"/>
  <c r="O53" i="57"/>
  <c r="O50" i="57"/>
  <c r="O49" i="57"/>
  <c r="O48" i="57"/>
  <c r="O47" i="57"/>
  <c r="O46" i="57"/>
  <c r="O45" i="57"/>
  <c r="O44" i="57"/>
  <c r="O43" i="57"/>
  <c r="O39" i="57"/>
  <c r="O38" i="57"/>
  <c r="O19" i="57"/>
  <c r="O51" i="57" s="1"/>
  <c r="O32" i="61" l="1"/>
  <c r="O34" i="61"/>
  <c r="D11" i="81"/>
  <c r="O21" i="78"/>
  <c r="O54" i="78" s="1"/>
  <c r="O20" i="57"/>
  <c r="O52" i="57" s="1"/>
  <c r="M62" i="84"/>
  <c r="E71" i="84"/>
  <c r="F56" i="75"/>
  <c r="N16" i="86"/>
  <c r="M52" i="59"/>
  <c r="M19" i="76"/>
  <c r="O20" i="62"/>
  <c r="O53" i="78"/>
  <c r="O46" i="78"/>
  <c r="O47" i="78"/>
  <c r="O77" i="78"/>
  <c r="O102" i="78" s="1"/>
  <c r="O99" i="78"/>
  <c r="O49" i="78"/>
  <c r="O50" i="78"/>
  <c r="O58" i="78"/>
  <c r="O72" i="57"/>
  <c r="G16" i="86"/>
  <c r="J16" i="86"/>
  <c r="H16" i="86"/>
  <c r="M16" i="86"/>
  <c r="L16" i="86"/>
  <c r="K16" i="86"/>
  <c r="I16" i="86"/>
  <c r="F16" i="86"/>
  <c r="E16" i="86"/>
  <c r="D16" i="86"/>
  <c r="M12" i="86"/>
  <c r="L12" i="86"/>
  <c r="K12" i="86"/>
  <c r="J12" i="86"/>
  <c r="I12" i="86"/>
  <c r="H12" i="86"/>
  <c r="G12" i="86"/>
  <c r="F12" i="86"/>
  <c r="E12" i="86"/>
  <c r="D12" i="86"/>
  <c r="O22" i="78" l="1"/>
  <c r="O55" i="78" s="1"/>
  <c r="O22" i="57"/>
  <c r="O24" i="57" s="1"/>
  <c r="O56" i="57" s="1"/>
  <c r="O78" i="78"/>
  <c r="O96" i="57"/>
  <c r="O74" i="57"/>
  <c r="O24" i="78" l="1"/>
  <c r="O57" i="78" s="1"/>
  <c r="O54" i="57"/>
  <c r="O103" i="78"/>
  <c r="O80" i="78"/>
  <c r="O98" i="57"/>
  <c r="O76" i="57"/>
  <c r="O100" i="57" s="1"/>
  <c r="O26" i="78" l="1"/>
  <c r="O59" i="78" s="1"/>
  <c r="O82" i="78"/>
  <c r="O107" i="78" s="1"/>
  <c r="O105" i="78"/>
  <c r="F19" i="85"/>
  <c r="G17" i="85"/>
  <c r="G16" i="85"/>
  <c r="E11" i="85"/>
  <c r="I10" i="85"/>
  <c r="J17" i="85"/>
  <c r="J16" i="85"/>
  <c r="K17" i="85"/>
  <c r="K16" i="85"/>
  <c r="M11" i="85"/>
  <c r="M10" i="85"/>
  <c r="R10" i="85" s="1"/>
  <c r="N17" i="85"/>
  <c r="R17" i="85" s="1"/>
  <c r="N16" i="85"/>
  <c r="R16" i="85" s="1"/>
  <c r="N11" i="85"/>
  <c r="N9" i="85"/>
  <c r="R9" i="85" s="1"/>
  <c r="R11" i="85" l="1"/>
  <c r="M42" i="84" l="1"/>
  <c r="E51" i="84" s="1"/>
  <c r="F11" i="85" l="1"/>
  <c r="G10" i="85"/>
  <c r="G11" i="85" l="1"/>
  <c r="L11" i="85" l="1"/>
  <c r="K11" i="85"/>
  <c r="J11" i="85"/>
  <c r="J13" i="85" s="1"/>
  <c r="J21" i="85" s="1"/>
  <c r="I11" i="85"/>
  <c r="I13" i="85" s="1"/>
  <c r="I21" i="85" s="1"/>
  <c r="H11" i="85"/>
  <c r="H13" i="85" s="1"/>
  <c r="H21" i="85" s="1"/>
  <c r="G13" i="85"/>
  <c r="G21" i="85" s="1"/>
  <c r="E13" i="85"/>
  <c r="E21" i="85" s="1"/>
  <c r="N13" i="85"/>
  <c r="N21" i="85" s="1"/>
  <c r="M13" i="85"/>
  <c r="M21" i="85" s="1"/>
  <c r="F13" i="85"/>
  <c r="F21" i="85" s="1"/>
  <c r="F53" i="84"/>
  <c r="B47" i="84"/>
  <c r="L44" i="84"/>
  <c r="K44" i="84"/>
  <c r="J44" i="84"/>
  <c r="I44" i="84"/>
  <c r="H44" i="84"/>
  <c r="G44" i="84"/>
  <c r="F44" i="84"/>
  <c r="E44" i="84"/>
  <c r="M43" i="84"/>
  <c r="E52" i="84" s="1"/>
  <c r="M41" i="84"/>
  <c r="E50" i="84" s="1"/>
  <c r="M40" i="84"/>
  <c r="E49" i="84" s="1"/>
  <c r="M39" i="84"/>
  <c r="E48" i="84" s="1"/>
  <c r="L50" i="59"/>
  <c r="L38" i="59"/>
  <c r="L43" i="59" s="1"/>
  <c r="L19" i="59"/>
  <c r="L29" i="59" s="1"/>
  <c r="L24" i="76"/>
  <c r="L27" i="76" s="1"/>
  <c r="L18" i="76"/>
  <c r="L17" i="76"/>
  <c r="L11" i="76"/>
  <c r="L14" i="76" s="1"/>
  <c r="N26" i="62"/>
  <c r="N19" i="62"/>
  <c r="N18" i="62"/>
  <c r="N17" i="62"/>
  <c r="N14" i="62"/>
  <c r="N12" i="62"/>
  <c r="N22" i="61"/>
  <c r="N32" i="61" s="1"/>
  <c r="N12" i="61"/>
  <c r="N16" i="61" s="1"/>
  <c r="N66" i="78"/>
  <c r="N92" i="78" s="1"/>
  <c r="N65" i="78"/>
  <c r="N91" i="78" s="1"/>
  <c r="N64" i="78"/>
  <c r="N90" i="78" s="1"/>
  <c r="N41" i="78"/>
  <c r="N40" i="78"/>
  <c r="N99" i="57"/>
  <c r="N97" i="57"/>
  <c r="N94" i="57"/>
  <c r="N93" i="57"/>
  <c r="N92" i="57"/>
  <c r="N91" i="57"/>
  <c r="N90" i="57"/>
  <c r="N89" i="57"/>
  <c r="N88" i="57"/>
  <c r="N71" i="57"/>
  <c r="N95" i="57" s="1"/>
  <c r="N60" i="57"/>
  <c r="N85" i="57" s="1"/>
  <c r="N59" i="57"/>
  <c r="N84" i="57" s="1"/>
  <c r="N55" i="57"/>
  <c r="N53" i="57"/>
  <c r="N50" i="57"/>
  <c r="N49" i="57"/>
  <c r="N48" i="57"/>
  <c r="N47" i="57"/>
  <c r="N46" i="57"/>
  <c r="N45" i="57"/>
  <c r="N44" i="57"/>
  <c r="N43" i="57"/>
  <c r="N42" i="57"/>
  <c r="N39" i="57"/>
  <c r="N38" i="57"/>
  <c r="N19" i="57"/>
  <c r="N51" i="57" s="1"/>
  <c r="R13" i="85" l="1"/>
  <c r="R21" i="85" s="1"/>
  <c r="N100" i="78"/>
  <c r="N95" i="78"/>
  <c r="N52" i="78"/>
  <c r="E53" i="84"/>
  <c r="L19" i="76"/>
  <c r="K13" i="85"/>
  <c r="K21" i="85" s="1"/>
  <c r="L13" i="85"/>
  <c r="L21" i="85" s="1"/>
  <c r="N48" i="78"/>
  <c r="N50" i="78"/>
  <c r="N56" i="78"/>
  <c r="N98" i="78"/>
  <c r="N104" i="78"/>
  <c r="N47" i="78"/>
  <c r="N51" i="78"/>
  <c r="N58" i="78"/>
  <c r="N106" i="78"/>
  <c r="N20" i="62"/>
  <c r="N53" i="78"/>
  <c r="N97" i="78"/>
  <c r="N101" i="78"/>
  <c r="M44" i="84"/>
  <c r="L52" i="59"/>
  <c r="N34" i="61"/>
  <c r="N45" i="78"/>
  <c r="N20" i="57"/>
  <c r="N72" i="57"/>
  <c r="M89" i="57"/>
  <c r="M88" i="57"/>
  <c r="M42" i="57"/>
  <c r="F35" i="84"/>
  <c r="B30" i="84"/>
  <c r="L27" i="84"/>
  <c r="K27" i="84"/>
  <c r="J27" i="84"/>
  <c r="I27" i="84"/>
  <c r="H27" i="84"/>
  <c r="G27" i="84"/>
  <c r="F27" i="84"/>
  <c r="E27" i="84"/>
  <c r="M26" i="84"/>
  <c r="E34" i="84" s="1"/>
  <c r="M25" i="84"/>
  <c r="E33" i="84" s="1"/>
  <c r="M24" i="84"/>
  <c r="E32" i="84" s="1"/>
  <c r="M23" i="84"/>
  <c r="E31" i="84" s="1"/>
  <c r="K50" i="59"/>
  <c r="K38" i="59"/>
  <c r="K43" i="59" s="1"/>
  <c r="K19" i="59"/>
  <c r="K29" i="59" s="1"/>
  <c r="K24" i="76"/>
  <c r="K27" i="76" s="1"/>
  <c r="K18" i="76"/>
  <c r="K17" i="76"/>
  <c r="K11" i="76"/>
  <c r="K14" i="76" s="1"/>
  <c r="M26" i="62"/>
  <c r="M19" i="62"/>
  <c r="M18" i="62"/>
  <c r="M17" i="62"/>
  <c r="M14" i="62"/>
  <c r="M12" i="62"/>
  <c r="M22" i="61"/>
  <c r="M32" i="61" s="1"/>
  <c r="M12" i="61"/>
  <c r="M16" i="61" s="1"/>
  <c r="M66" i="78"/>
  <c r="M92" i="78" s="1"/>
  <c r="M65" i="78"/>
  <c r="M91" i="78" s="1"/>
  <c r="M64" i="78"/>
  <c r="M90" i="78" s="1"/>
  <c r="M41" i="78"/>
  <c r="M40" i="78"/>
  <c r="M99" i="57"/>
  <c r="M97" i="57"/>
  <c r="M94" i="57"/>
  <c r="M93" i="57"/>
  <c r="M92" i="57"/>
  <c r="M91" i="57"/>
  <c r="M90" i="57"/>
  <c r="M71" i="57"/>
  <c r="M95" i="57" s="1"/>
  <c r="M60" i="57"/>
  <c r="M85" i="57" s="1"/>
  <c r="M59" i="57"/>
  <c r="M84" i="57" s="1"/>
  <c r="M55" i="57"/>
  <c r="M53" i="57"/>
  <c r="M50" i="57"/>
  <c r="M49" i="57"/>
  <c r="M48" i="57"/>
  <c r="M47" i="57"/>
  <c r="M46" i="57"/>
  <c r="M45" i="57"/>
  <c r="M44" i="57"/>
  <c r="M43" i="57"/>
  <c r="M39" i="57"/>
  <c r="M38" i="57"/>
  <c r="M19" i="57"/>
  <c r="L88" i="57"/>
  <c r="L92" i="57"/>
  <c r="M51" i="57" l="1"/>
  <c r="M95" i="78"/>
  <c r="M45" i="78"/>
  <c r="N52" i="57"/>
  <c r="N22" i="57"/>
  <c r="N96" i="57"/>
  <c r="N74" i="57"/>
  <c r="M106" i="78"/>
  <c r="M100" i="78"/>
  <c r="M51" i="78"/>
  <c r="M47" i="78"/>
  <c r="M48" i="78"/>
  <c r="M58" i="78"/>
  <c r="M50" i="78"/>
  <c r="M56" i="78"/>
  <c r="M98" i="78"/>
  <c r="M104" i="78"/>
  <c r="K19" i="76"/>
  <c r="M52" i="78"/>
  <c r="M53" i="78"/>
  <c r="M97" i="78"/>
  <c r="M101" i="78"/>
  <c r="E35" i="84"/>
  <c r="M27" i="84"/>
  <c r="K52" i="59"/>
  <c r="M20" i="62"/>
  <c r="M34" i="61"/>
  <c r="M20" i="57"/>
  <c r="M72" i="57"/>
  <c r="N76" i="57" l="1"/>
  <c r="N100" i="57" s="1"/>
  <c r="N98" i="57"/>
  <c r="N54" i="57"/>
  <c r="N24" i="57"/>
  <c r="N56" i="57" s="1"/>
  <c r="M52" i="57"/>
  <c r="M22" i="57"/>
  <c r="M96" i="57"/>
  <c r="M74" i="57"/>
  <c r="M76" i="57" l="1"/>
  <c r="M100" i="57" s="1"/>
  <c r="M98" i="57"/>
  <c r="M54" i="57"/>
  <c r="M24" i="57"/>
  <c r="M56" i="57" l="1"/>
  <c r="F19" i="84"/>
  <c r="B14" i="84"/>
  <c r="L11" i="84"/>
  <c r="K11" i="84"/>
  <c r="I11" i="84"/>
  <c r="H11" i="84"/>
  <c r="F11" i="84"/>
  <c r="E11" i="84"/>
  <c r="M10" i="84"/>
  <c r="E18" i="84" s="1"/>
  <c r="M9" i="84"/>
  <c r="E17" i="84" s="1"/>
  <c r="M8" i="84"/>
  <c r="E16" i="84" s="1"/>
  <c r="J11" i="84"/>
  <c r="G11" i="84"/>
  <c r="J50" i="59"/>
  <c r="J38" i="59"/>
  <c r="J43" i="59" s="1"/>
  <c r="J19" i="59"/>
  <c r="J29" i="59" s="1"/>
  <c r="J24" i="76"/>
  <c r="J27" i="76" s="1"/>
  <c r="J18" i="76"/>
  <c r="J17" i="76"/>
  <c r="J11" i="76"/>
  <c r="J14" i="76" s="1"/>
  <c r="L26" i="62"/>
  <c r="L19" i="62"/>
  <c r="L18" i="62"/>
  <c r="L17" i="62"/>
  <c r="L14" i="62"/>
  <c r="L12" i="62"/>
  <c r="M7" i="84" l="1"/>
  <c r="J52" i="59"/>
  <c r="J19" i="76"/>
  <c r="L20" i="62"/>
  <c r="L22" i="61"/>
  <c r="L12" i="61"/>
  <c r="L16" i="61" s="1"/>
  <c r="L32" i="61" l="1"/>
  <c r="L34" i="61"/>
  <c r="E15" i="84"/>
  <c r="E19" i="84" s="1"/>
  <c r="M11" i="84"/>
  <c r="L106" i="78" l="1"/>
  <c r="L104" i="78"/>
  <c r="L101" i="78"/>
  <c r="L100" i="78"/>
  <c r="L98" i="78"/>
  <c r="L97" i="78"/>
  <c r="L95" i="78"/>
  <c r="L66" i="78"/>
  <c r="L92" i="78" s="1"/>
  <c r="L65" i="78"/>
  <c r="L91" i="78" s="1"/>
  <c r="L64" i="78"/>
  <c r="L90" i="78" s="1"/>
  <c r="L58" i="78"/>
  <c r="L56" i="78"/>
  <c r="L51" i="78"/>
  <c r="L50" i="78"/>
  <c r="L48" i="78"/>
  <c r="L47" i="78"/>
  <c r="L45" i="78"/>
  <c r="L41" i="78"/>
  <c r="L40" i="78"/>
  <c r="L53" i="78"/>
  <c r="L52" i="78"/>
  <c r="L99" i="57"/>
  <c r="L97" i="57"/>
  <c r="L94" i="57"/>
  <c r="L93" i="57"/>
  <c r="L91" i="57"/>
  <c r="L90" i="57"/>
  <c r="L89" i="57"/>
  <c r="L60" i="57"/>
  <c r="L85" i="57" s="1"/>
  <c r="L59" i="57"/>
  <c r="L84" i="57" s="1"/>
  <c r="L55" i="57"/>
  <c r="L53" i="57"/>
  <c r="L50" i="57"/>
  <c r="L49" i="57"/>
  <c r="L48" i="57"/>
  <c r="L47" i="57"/>
  <c r="L45" i="57"/>
  <c r="L44" i="57"/>
  <c r="L42" i="57"/>
  <c r="L39" i="57"/>
  <c r="L38" i="57"/>
  <c r="L46" i="57"/>
  <c r="L19" i="57"/>
  <c r="F10" i="81"/>
  <c r="L11" i="81"/>
  <c r="J11" i="81"/>
  <c r="H11" i="81"/>
  <c r="J39" i="82"/>
  <c r="G39" i="82"/>
  <c r="J23" i="82"/>
  <c r="G23" i="82"/>
  <c r="J7" i="82"/>
  <c r="G7" i="82"/>
  <c r="J43" i="64"/>
  <c r="G43" i="64"/>
  <c r="J25" i="64"/>
  <c r="G25" i="64"/>
  <c r="J7" i="64"/>
  <c r="G7" i="64"/>
  <c r="J68" i="57"/>
  <c r="J65" i="57"/>
  <c r="J15" i="57"/>
  <c r="J12" i="57"/>
  <c r="I68" i="57"/>
  <c r="I65" i="57"/>
  <c r="I15" i="57"/>
  <c r="I12" i="57"/>
  <c r="H68" i="57"/>
  <c r="H65" i="57"/>
  <c r="H15" i="57"/>
  <c r="H12" i="57"/>
  <c r="G68" i="57"/>
  <c r="G65" i="57"/>
  <c r="G15" i="57"/>
  <c r="G12" i="57"/>
  <c r="F68" i="57"/>
  <c r="F65" i="57"/>
  <c r="F15" i="57"/>
  <c r="F12" i="57"/>
  <c r="E68" i="57"/>
  <c r="E65" i="57"/>
  <c r="E15" i="57"/>
  <c r="E12" i="57"/>
  <c r="L51" i="57" l="1"/>
  <c r="L20" i="57"/>
  <c r="L43" i="57"/>
  <c r="L71" i="57"/>
  <c r="K68" i="57"/>
  <c r="K65" i="57"/>
  <c r="K15" i="57"/>
  <c r="K12" i="57"/>
  <c r="L49" i="78" l="1"/>
  <c r="N49" i="78"/>
  <c r="L99" i="78"/>
  <c r="N99" i="78"/>
  <c r="M46" i="78"/>
  <c r="M49" i="78"/>
  <c r="M99" i="78"/>
  <c r="L46" i="78"/>
  <c r="L96" i="78"/>
  <c r="L95" i="57"/>
  <c r="L72" i="57"/>
  <c r="L52" i="57"/>
  <c r="L22" i="57"/>
  <c r="F67" i="82"/>
  <c r="B62" i="82"/>
  <c r="L59" i="82"/>
  <c r="K59" i="82"/>
  <c r="J59" i="82"/>
  <c r="I59" i="82"/>
  <c r="H59" i="82"/>
  <c r="G59" i="82"/>
  <c r="F59" i="82"/>
  <c r="E59" i="82"/>
  <c r="M58" i="82"/>
  <c r="E66" i="82" s="1"/>
  <c r="M57" i="82"/>
  <c r="E65" i="82" s="1"/>
  <c r="M56" i="82"/>
  <c r="E64" i="82" s="1"/>
  <c r="M55" i="82"/>
  <c r="E63" i="82" s="1"/>
  <c r="G52" i="75"/>
  <c r="G40" i="75"/>
  <c r="G28" i="75"/>
  <c r="F9" i="81" s="1"/>
  <c r="F11" i="81" s="1"/>
  <c r="I50" i="59"/>
  <c r="I38" i="59"/>
  <c r="I43" i="59" s="1"/>
  <c r="I19" i="59"/>
  <c r="I29" i="59" s="1"/>
  <c r="I24" i="76"/>
  <c r="I27" i="76" s="1"/>
  <c r="I18" i="76"/>
  <c r="I17" i="76"/>
  <c r="I11" i="76"/>
  <c r="I14" i="76" s="1"/>
  <c r="K26" i="62"/>
  <c r="K19" i="62"/>
  <c r="K18" i="62"/>
  <c r="K17" i="62"/>
  <c r="K14" i="62"/>
  <c r="K12" i="62"/>
  <c r="K22" i="61"/>
  <c r="K12" i="61"/>
  <c r="K16" i="61" s="1"/>
  <c r="K66" i="78"/>
  <c r="K92" i="78" s="1"/>
  <c r="K65" i="78"/>
  <c r="K91" i="78" s="1"/>
  <c r="K64" i="78"/>
  <c r="K90" i="78" s="1"/>
  <c r="K41" i="78"/>
  <c r="K40" i="78"/>
  <c r="K47" i="78"/>
  <c r="K45" i="78"/>
  <c r="K99" i="57"/>
  <c r="K97" i="57"/>
  <c r="K94" i="57"/>
  <c r="K93" i="57"/>
  <c r="K92" i="57"/>
  <c r="K91" i="57"/>
  <c r="K90" i="57"/>
  <c r="K89" i="57"/>
  <c r="K88" i="57"/>
  <c r="K71" i="57"/>
  <c r="K95" i="57" s="1"/>
  <c r="K60" i="57"/>
  <c r="K85" i="57" s="1"/>
  <c r="K59" i="57"/>
  <c r="K84" i="57" s="1"/>
  <c r="K55" i="57"/>
  <c r="K53" i="57"/>
  <c r="K50" i="57"/>
  <c r="K49" i="57"/>
  <c r="K48" i="57"/>
  <c r="K47" i="57"/>
  <c r="K46" i="57"/>
  <c r="K45" i="57"/>
  <c r="K44" i="57"/>
  <c r="K43" i="57"/>
  <c r="K42" i="57"/>
  <c r="K39" i="57"/>
  <c r="K38" i="57"/>
  <c r="K19" i="57"/>
  <c r="K51" i="57" s="1"/>
  <c r="J99" i="57"/>
  <c r="J97" i="57"/>
  <c r="J94" i="57"/>
  <c r="J93" i="57"/>
  <c r="J92" i="57"/>
  <c r="J91" i="57"/>
  <c r="J90" i="57"/>
  <c r="J89" i="57"/>
  <c r="J88" i="57"/>
  <c r="J55" i="57"/>
  <c r="J53" i="57"/>
  <c r="J50" i="57"/>
  <c r="J49" i="57"/>
  <c r="J48" i="57"/>
  <c r="J47" i="57"/>
  <c r="J46" i="57"/>
  <c r="J45" i="57"/>
  <c r="J44" i="57"/>
  <c r="J43" i="57"/>
  <c r="J42" i="57"/>
  <c r="L77" i="78" l="1"/>
  <c r="L78" i="78" s="1"/>
  <c r="L80" i="78" s="1"/>
  <c r="L82" i="78" s="1"/>
  <c r="L21" i="78"/>
  <c r="L22" i="78" s="1"/>
  <c r="N96" i="78"/>
  <c r="N77" i="78"/>
  <c r="N46" i="78"/>
  <c r="N21" i="78"/>
  <c r="M21" i="78"/>
  <c r="M54" i="78" s="1"/>
  <c r="M96" i="78"/>
  <c r="M77" i="78"/>
  <c r="K32" i="61"/>
  <c r="K34" i="61"/>
  <c r="L103" i="78"/>
  <c r="L54" i="57"/>
  <c r="L24" i="57"/>
  <c r="L56" i="57" s="1"/>
  <c r="L96" i="57"/>
  <c r="L74" i="57"/>
  <c r="J77" i="78"/>
  <c r="J78" i="78" s="1"/>
  <c r="I19" i="76"/>
  <c r="K77" i="78"/>
  <c r="K102" i="78" s="1"/>
  <c r="K96" i="78"/>
  <c r="K98" i="78"/>
  <c r="K100" i="78"/>
  <c r="K104" i="78"/>
  <c r="K97" i="78"/>
  <c r="K99" i="78"/>
  <c r="K101" i="78"/>
  <c r="K106" i="78"/>
  <c r="K49" i="78"/>
  <c r="K51" i="78"/>
  <c r="K53" i="78"/>
  <c r="K58" i="78"/>
  <c r="K46" i="78"/>
  <c r="K48" i="78"/>
  <c r="K50" i="78"/>
  <c r="K52" i="78"/>
  <c r="K56" i="78"/>
  <c r="E67" i="82"/>
  <c r="M59" i="82"/>
  <c r="G56" i="75"/>
  <c r="I52" i="59"/>
  <c r="K20" i="62"/>
  <c r="K95" i="78"/>
  <c r="K21" i="78"/>
  <c r="K54" i="78" s="1"/>
  <c r="J97" i="78"/>
  <c r="J99" i="78"/>
  <c r="J101" i="78"/>
  <c r="J96" i="78"/>
  <c r="J98" i="78"/>
  <c r="J100" i="78"/>
  <c r="J104" i="78"/>
  <c r="K20" i="57"/>
  <c r="K72" i="57"/>
  <c r="J95" i="78"/>
  <c r="F51" i="82"/>
  <c r="B46" i="82"/>
  <c r="L43" i="82"/>
  <c r="K43" i="82"/>
  <c r="J43" i="82"/>
  <c r="I43" i="82"/>
  <c r="H43" i="82"/>
  <c r="G43" i="82"/>
  <c r="F43" i="82"/>
  <c r="E43" i="82"/>
  <c r="M42" i="82"/>
  <c r="E50" i="82" s="1"/>
  <c r="M41" i="82"/>
  <c r="E49" i="82" s="1"/>
  <c r="M40" i="82"/>
  <c r="E48" i="82" s="1"/>
  <c r="M39" i="82"/>
  <c r="E47" i="82" s="1"/>
  <c r="H50" i="59"/>
  <c r="H38" i="59"/>
  <c r="H43" i="59" s="1"/>
  <c r="H19" i="59"/>
  <c r="H29" i="59" s="1"/>
  <c r="H24" i="76"/>
  <c r="H27" i="76" s="1"/>
  <c r="H18" i="76"/>
  <c r="H17" i="76"/>
  <c r="H11" i="76"/>
  <c r="H14" i="76" s="1"/>
  <c r="J26" i="62"/>
  <c r="J19" i="62"/>
  <c r="J18" i="62"/>
  <c r="J17" i="62"/>
  <c r="J14" i="62"/>
  <c r="J12" i="62"/>
  <c r="J22" i="61"/>
  <c r="J32" i="61" s="1"/>
  <c r="J12" i="61"/>
  <c r="J16" i="61" s="1"/>
  <c r="J106" i="78"/>
  <c r="J66" i="78"/>
  <c r="J92" i="78" s="1"/>
  <c r="J65" i="78"/>
  <c r="J91" i="78" s="1"/>
  <c r="J64" i="78"/>
  <c r="J90" i="78" s="1"/>
  <c r="J41" i="78"/>
  <c r="J40" i="78"/>
  <c r="J71" i="57"/>
  <c r="J95" i="57" s="1"/>
  <c r="J60" i="57"/>
  <c r="J85" i="57" s="1"/>
  <c r="J59" i="57"/>
  <c r="J84" i="57" s="1"/>
  <c r="J39" i="57"/>
  <c r="J38" i="57"/>
  <c r="J19" i="57"/>
  <c r="J51" i="57" s="1"/>
  <c r="F35" i="82"/>
  <c r="B30" i="82"/>
  <c r="L27" i="82"/>
  <c r="K27" i="82"/>
  <c r="J27" i="82"/>
  <c r="I27" i="82"/>
  <c r="H27" i="82"/>
  <c r="G27" i="82"/>
  <c r="F27" i="82"/>
  <c r="E27" i="82"/>
  <c r="M26" i="82"/>
  <c r="E34" i="82" s="1"/>
  <c r="M25" i="82"/>
  <c r="E33" i="82" s="1"/>
  <c r="M24" i="82"/>
  <c r="E32" i="82" s="1"/>
  <c r="M23" i="82"/>
  <c r="E31" i="82" s="1"/>
  <c r="G50" i="59"/>
  <c r="G38" i="59"/>
  <c r="G43" i="59" s="1"/>
  <c r="G19" i="59"/>
  <c r="G29" i="59" s="1"/>
  <c r="G24" i="76"/>
  <c r="G27" i="76" s="1"/>
  <c r="G18" i="76"/>
  <c r="G17" i="76"/>
  <c r="G11" i="76"/>
  <c r="G14" i="76" s="1"/>
  <c r="I26" i="62"/>
  <c r="I19" i="62"/>
  <c r="I18" i="62"/>
  <c r="I17" i="62"/>
  <c r="I14" i="62"/>
  <c r="I12" i="62"/>
  <c r="I22" i="61"/>
  <c r="I32" i="61" s="1"/>
  <c r="I12" i="61"/>
  <c r="I16" i="61" s="1"/>
  <c r="I66" i="78"/>
  <c r="I92" i="78" s="1"/>
  <c r="I65" i="78"/>
  <c r="I91" i="78" s="1"/>
  <c r="I64" i="78"/>
  <c r="I90" i="78" s="1"/>
  <c r="I41" i="78"/>
  <c r="I40" i="78"/>
  <c r="I99" i="57"/>
  <c r="I97" i="57"/>
  <c r="I94" i="57"/>
  <c r="I93" i="57"/>
  <c r="I92" i="57"/>
  <c r="I91" i="57"/>
  <c r="I90" i="57"/>
  <c r="I89" i="57"/>
  <c r="I88" i="57"/>
  <c r="I71" i="57"/>
  <c r="I95" i="57" s="1"/>
  <c r="I60" i="57"/>
  <c r="I85" i="57" s="1"/>
  <c r="I59" i="57"/>
  <c r="I84" i="57" s="1"/>
  <c r="I55" i="57"/>
  <c r="I53" i="57"/>
  <c r="I50" i="57"/>
  <c r="I49" i="57"/>
  <c r="I48" i="57"/>
  <c r="I47" i="57"/>
  <c r="I46" i="57"/>
  <c r="I45" i="57"/>
  <c r="I44" i="57"/>
  <c r="I43" i="57"/>
  <c r="I42" i="57"/>
  <c r="I39" i="57"/>
  <c r="I38" i="57"/>
  <c r="I19" i="57"/>
  <c r="I51" i="57" s="1"/>
  <c r="L102" i="78" l="1"/>
  <c r="L54" i="78"/>
  <c r="M22" i="78"/>
  <c r="M24" i="78" s="1"/>
  <c r="N54" i="78"/>
  <c r="N22" i="78"/>
  <c r="J102" i="78"/>
  <c r="N102" i="78"/>
  <c r="N78" i="78"/>
  <c r="K78" i="78"/>
  <c r="K103" i="78" s="1"/>
  <c r="M102" i="78"/>
  <c r="M78" i="78"/>
  <c r="L24" i="78"/>
  <c r="L55" i="78"/>
  <c r="L105" i="78"/>
  <c r="L107" i="78"/>
  <c r="L76" i="57"/>
  <c r="L100" i="57" s="1"/>
  <c r="L98" i="57"/>
  <c r="K22" i="78"/>
  <c r="I45" i="78"/>
  <c r="K52" i="57"/>
  <c r="K22" i="57"/>
  <c r="K96" i="57"/>
  <c r="K74" i="57"/>
  <c r="J45" i="78"/>
  <c r="J47" i="78"/>
  <c r="J49" i="78"/>
  <c r="J53" i="78"/>
  <c r="J58" i="78"/>
  <c r="J103" i="78"/>
  <c r="J80" i="78"/>
  <c r="J46" i="78"/>
  <c r="J48" i="78"/>
  <c r="J56" i="78"/>
  <c r="E51" i="82"/>
  <c r="H19" i="76"/>
  <c r="J20" i="62"/>
  <c r="M43" i="82"/>
  <c r="H52" i="59"/>
  <c r="J34" i="61"/>
  <c r="J20" i="57"/>
  <c r="J72" i="57"/>
  <c r="J96" i="57" s="1"/>
  <c r="I47" i="78"/>
  <c r="I49" i="78"/>
  <c r="I53" i="78"/>
  <c r="I58" i="78"/>
  <c r="I46" i="78"/>
  <c r="I48" i="78"/>
  <c r="I56" i="78"/>
  <c r="E35" i="82"/>
  <c r="G19" i="76"/>
  <c r="I77" i="78"/>
  <c r="I78" i="78" s="1"/>
  <c r="I97" i="78"/>
  <c r="I99" i="78"/>
  <c r="I101" i="78"/>
  <c r="I106" i="78"/>
  <c r="I96" i="78"/>
  <c r="I98" i="78"/>
  <c r="I100" i="78"/>
  <c r="I104" i="78"/>
  <c r="M27" i="82"/>
  <c r="G52" i="59"/>
  <c r="I20" i="62"/>
  <c r="I34" i="61"/>
  <c r="I95" i="78"/>
  <c r="I20" i="57"/>
  <c r="I72" i="57"/>
  <c r="H99" i="57"/>
  <c r="H97" i="57"/>
  <c r="H94" i="57"/>
  <c r="H93" i="57"/>
  <c r="H92" i="57"/>
  <c r="H91" i="57"/>
  <c r="H90" i="57"/>
  <c r="H89" i="57"/>
  <c r="H88" i="57"/>
  <c r="H55" i="57"/>
  <c r="H53" i="57"/>
  <c r="H50" i="57"/>
  <c r="H49" i="57"/>
  <c r="H48" i="57"/>
  <c r="H47" i="57"/>
  <c r="H46" i="57"/>
  <c r="H45" i="57"/>
  <c r="H44" i="57"/>
  <c r="H43" i="57"/>
  <c r="H42" i="57"/>
  <c r="M55" i="78" l="1"/>
  <c r="N55" i="78"/>
  <c r="N24" i="78"/>
  <c r="N80" i="78"/>
  <c r="N103" i="78"/>
  <c r="K80" i="78"/>
  <c r="K105" i="78" s="1"/>
  <c r="M57" i="78"/>
  <c r="M26" i="78"/>
  <c r="M59" i="78" s="1"/>
  <c r="M103" i="78"/>
  <c r="M80" i="78"/>
  <c r="L26" i="78"/>
  <c r="L59" i="78" s="1"/>
  <c r="L57" i="78"/>
  <c r="K55" i="78"/>
  <c r="K24" i="78"/>
  <c r="K76" i="57"/>
  <c r="K100" i="57" s="1"/>
  <c r="K98" i="57"/>
  <c r="K54" i="57"/>
  <c r="K24" i="57"/>
  <c r="K56" i="57" s="1"/>
  <c r="J82" i="78"/>
  <c r="J107" i="78" s="1"/>
  <c r="J105" i="78"/>
  <c r="J52" i="57"/>
  <c r="J22" i="57"/>
  <c r="J54" i="57" s="1"/>
  <c r="J74" i="57"/>
  <c r="J98" i="57" s="1"/>
  <c r="H45" i="78"/>
  <c r="I102" i="78"/>
  <c r="I103" i="78"/>
  <c r="I80" i="78"/>
  <c r="I105" i="78" s="1"/>
  <c r="I52" i="57"/>
  <c r="I22" i="57"/>
  <c r="I96" i="57"/>
  <c r="I74" i="57"/>
  <c r="H58" i="78"/>
  <c r="H56" i="78"/>
  <c r="K7" i="64"/>
  <c r="L7" i="64"/>
  <c r="H19" i="62"/>
  <c r="H18" i="62"/>
  <c r="H17" i="62"/>
  <c r="F19" i="82"/>
  <c r="B14" i="82"/>
  <c r="L11" i="82"/>
  <c r="K11" i="82"/>
  <c r="J11" i="82"/>
  <c r="I11" i="82"/>
  <c r="H11" i="82"/>
  <c r="G11" i="82"/>
  <c r="F11" i="82"/>
  <c r="E11" i="82"/>
  <c r="M10" i="82"/>
  <c r="E18" i="82" s="1"/>
  <c r="M9" i="82"/>
  <c r="E17" i="82" s="1"/>
  <c r="M8" i="82"/>
  <c r="E16" i="82" s="1"/>
  <c r="M7" i="82"/>
  <c r="E15" i="82" s="1"/>
  <c r="F24" i="76"/>
  <c r="F27" i="76" s="1"/>
  <c r="F18" i="76"/>
  <c r="F17" i="76"/>
  <c r="F11" i="76"/>
  <c r="F14" i="76" s="1"/>
  <c r="N82" i="78" l="1"/>
  <c r="N107" i="78" s="1"/>
  <c r="N105" i="78"/>
  <c r="N57" i="78"/>
  <c r="N26" i="78"/>
  <c r="N59" i="78" s="1"/>
  <c r="K82" i="78"/>
  <c r="K107" i="78" s="1"/>
  <c r="M82" i="78"/>
  <c r="M107" i="78" s="1"/>
  <c r="M105" i="78"/>
  <c r="F19" i="76"/>
  <c r="K57" i="78"/>
  <c r="K26" i="78"/>
  <c r="K59" i="78" s="1"/>
  <c r="J76" i="57"/>
  <c r="J100" i="57" s="1"/>
  <c r="J24" i="57"/>
  <c r="J56" i="57" s="1"/>
  <c r="I82" i="78"/>
  <c r="I107" i="78" s="1"/>
  <c r="I76" i="57"/>
  <c r="I100" i="57" s="1"/>
  <c r="I98" i="57"/>
  <c r="I54" i="57"/>
  <c r="I24" i="57"/>
  <c r="I56" i="57" s="1"/>
  <c r="E19" i="82"/>
  <c r="M11" i="82"/>
  <c r="H26" i="62"/>
  <c r="H20" i="62"/>
  <c r="H14" i="62"/>
  <c r="H12" i="62"/>
  <c r="H22" i="61"/>
  <c r="H12" i="61"/>
  <c r="H16" i="61" s="1"/>
  <c r="F50" i="59"/>
  <c r="F38" i="59"/>
  <c r="F43" i="59" s="1"/>
  <c r="F19" i="59"/>
  <c r="F29" i="59" s="1"/>
  <c r="H53" i="78"/>
  <c r="H49" i="78"/>
  <c r="H48" i="78"/>
  <c r="H47" i="78"/>
  <c r="H46" i="78"/>
  <c r="H66" i="78"/>
  <c r="H92" i="78" s="1"/>
  <c r="H65" i="78"/>
  <c r="H91" i="78" s="1"/>
  <c r="H64" i="78"/>
  <c r="H90" i="78" s="1"/>
  <c r="H41" i="78"/>
  <c r="H40" i="78"/>
  <c r="H71" i="57"/>
  <c r="H95" i="57" s="1"/>
  <c r="H60" i="57"/>
  <c r="H85" i="57" s="1"/>
  <c r="H59" i="57"/>
  <c r="H84" i="57" s="1"/>
  <c r="H39" i="57"/>
  <c r="H38" i="57"/>
  <c r="H19" i="57"/>
  <c r="H51" i="57" s="1"/>
  <c r="H32" i="61" l="1"/>
  <c r="H34" i="61"/>
  <c r="H95" i="78"/>
  <c r="H97" i="78"/>
  <c r="H100" i="78"/>
  <c r="H106" i="78"/>
  <c r="H77" i="78"/>
  <c r="H78" i="78" s="1"/>
  <c r="H80" i="78" s="1"/>
  <c r="H82" i="78" s="1"/>
  <c r="H96" i="78"/>
  <c r="H98" i="78"/>
  <c r="H104" i="78"/>
  <c r="F52" i="59"/>
  <c r="H99" i="78"/>
  <c r="H101" i="78"/>
  <c r="H20" i="57"/>
  <c r="H52" i="57" s="1"/>
  <c r="H72" i="57"/>
  <c r="H96" i="57" s="1"/>
  <c r="G18" i="57"/>
  <c r="J52" i="78" s="1"/>
  <c r="G17" i="57"/>
  <c r="J51" i="78" s="1"/>
  <c r="G52" i="78"/>
  <c r="G51" i="78"/>
  <c r="N65" i="64"/>
  <c r="E75" i="64" s="1"/>
  <c r="F77" i="64"/>
  <c r="B70" i="64"/>
  <c r="M67" i="64"/>
  <c r="L67" i="64"/>
  <c r="K67" i="64"/>
  <c r="J67" i="64"/>
  <c r="I67" i="64"/>
  <c r="H67" i="64"/>
  <c r="G67" i="64"/>
  <c r="F67" i="64"/>
  <c r="E67" i="64"/>
  <c r="N66" i="64"/>
  <c r="E76" i="64" s="1"/>
  <c r="N64" i="64"/>
  <c r="E74" i="64" s="1"/>
  <c r="N63" i="64"/>
  <c r="E73" i="64" s="1"/>
  <c r="N62" i="64"/>
  <c r="E72" i="64" s="1"/>
  <c r="N61" i="64"/>
  <c r="E71" i="64" s="1"/>
  <c r="J52" i="75"/>
  <c r="I52" i="75"/>
  <c r="H52" i="75"/>
  <c r="J40" i="75"/>
  <c r="I40" i="75"/>
  <c r="H40" i="75"/>
  <c r="J28" i="75"/>
  <c r="I28" i="75"/>
  <c r="H28" i="75"/>
  <c r="E24" i="76"/>
  <c r="E27" i="76" s="1"/>
  <c r="E18" i="76"/>
  <c r="E17" i="76"/>
  <c r="E11" i="76"/>
  <c r="E14" i="76" s="1"/>
  <c r="G26" i="62"/>
  <c r="G19" i="62"/>
  <c r="G18" i="62"/>
  <c r="G17" i="62"/>
  <c r="G14" i="62"/>
  <c r="G12" i="62"/>
  <c r="G22" i="61"/>
  <c r="G32" i="61" s="1"/>
  <c r="G12" i="61"/>
  <c r="G16" i="61" s="1"/>
  <c r="E50" i="59"/>
  <c r="E38" i="59"/>
  <c r="E43" i="59" s="1"/>
  <c r="E19" i="59"/>
  <c r="E29" i="59" s="1"/>
  <c r="G50" i="78"/>
  <c r="G49" i="78"/>
  <c r="G48" i="78"/>
  <c r="G47" i="78"/>
  <c r="G46" i="78"/>
  <c r="G106" i="78"/>
  <c r="G104" i="78"/>
  <c r="G101" i="78"/>
  <c r="G100" i="78"/>
  <c r="G99" i="78"/>
  <c r="G98" i="78"/>
  <c r="G97" i="78"/>
  <c r="G96" i="78"/>
  <c r="G95" i="78"/>
  <c r="G66" i="78"/>
  <c r="G92" i="78" s="1"/>
  <c r="G65" i="78"/>
  <c r="G91" i="78" s="1"/>
  <c r="G64" i="78"/>
  <c r="G90" i="78" s="1"/>
  <c r="G41" i="78"/>
  <c r="G40" i="78"/>
  <c r="G58" i="78"/>
  <c r="G56" i="78"/>
  <c r="G53" i="78"/>
  <c r="G45" i="78"/>
  <c r="H52" i="78" l="1"/>
  <c r="I52" i="78"/>
  <c r="H102" i="78"/>
  <c r="H103" i="78"/>
  <c r="H74" i="57"/>
  <c r="H98" i="57" s="1"/>
  <c r="H22" i="57"/>
  <c r="H54" i="57" s="1"/>
  <c r="E19" i="76"/>
  <c r="I56" i="75"/>
  <c r="G34" i="61"/>
  <c r="J56" i="75"/>
  <c r="J59" i="75" s="1"/>
  <c r="I57" i="75" s="1"/>
  <c r="H56" i="75"/>
  <c r="E77" i="64"/>
  <c r="N67" i="64"/>
  <c r="G20" i="62"/>
  <c r="E52" i="59"/>
  <c r="G21" i="78"/>
  <c r="G54" i="78" s="1"/>
  <c r="G77" i="78"/>
  <c r="G102" i="78" s="1"/>
  <c r="I59" i="75" l="1"/>
  <c r="H57" i="75" s="1"/>
  <c r="H59" i="75" s="1"/>
  <c r="G57" i="75" s="1"/>
  <c r="G59" i="75" s="1"/>
  <c r="F57" i="75" s="1"/>
  <c r="F59" i="75" s="1"/>
  <c r="H105" i="78"/>
  <c r="H107" i="78"/>
  <c r="H24" i="57"/>
  <c r="H56" i="57" s="1"/>
  <c r="H76" i="57"/>
  <c r="H100" i="57" s="1"/>
  <c r="G22" i="78"/>
  <c r="G78" i="78"/>
  <c r="G24" i="78" l="1"/>
  <c r="G55" i="78"/>
  <c r="G80" i="78"/>
  <c r="G103" i="78"/>
  <c r="G26" i="78" l="1"/>
  <c r="G59" i="78" s="1"/>
  <c r="G57" i="78"/>
  <c r="G82" i="78"/>
  <c r="G107" i="78" s="1"/>
  <c r="G105" i="78"/>
  <c r="G46" i="57" l="1"/>
  <c r="G45" i="57"/>
  <c r="G44" i="57"/>
  <c r="G43" i="57"/>
  <c r="G42" i="57"/>
  <c r="G16" i="57"/>
  <c r="J50" i="78" l="1"/>
  <c r="J21" i="78"/>
  <c r="G99" i="57"/>
  <c r="G97" i="57"/>
  <c r="G94" i="57"/>
  <c r="G93" i="57"/>
  <c r="G92" i="57"/>
  <c r="G91" i="57"/>
  <c r="G90" i="57"/>
  <c r="G89" i="57"/>
  <c r="G88" i="57"/>
  <c r="G71" i="57"/>
  <c r="G95" i="57" s="1"/>
  <c r="G60" i="57"/>
  <c r="G85" i="57" s="1"/>
  <c r="G59" i="57"/>
  <c r="G84" i="57" s="1"/>
  <c r="G55" i="57"/>
  <c r="G53" i="57"/>
  <c r="G50" i="57"/>
  <c r="G49" i="57"/>
  <c r="G39" i="57"/>
  <c r="G38" i="57"/>
  <c r="G48" i="57"/>
  <c r="G19" i="57"/>
  <c r="J54" i="78" l="1"/>
  <c r="J22" i="78"/>
  <c r="G51" i="57"/>
  <c r="G20" i="57"/>
  <c r="G47" i="57"/>
  <c r="G72" i="57"/>
  <c r="G74" i="57" s="1"/>
  <c r="G76" i="57" s="1"/>
  <c r="G100" i="57" s="1"/>
  <c r="F55" i="57"/>
  <c r="F53" i="57"/>
  <c r="F50" i="57"/>
  <c r="F49" i="57"/>
  <c r="F46" i="57"/>
  <c r="F45" i="57"/>
  <c r="F44" i="57"/>
  <c r="F43" i="57"/>
  <c r="F99" i="57"/>
  <c r="F97" i="57"/>
  <c r="F94" i="57"/>
  <c r="F93" i="57"/>
  <c r="F92" i="57"/>
  <c r="F91" i="57"/>
  <c r="F90" i="57"/>
  <c r="F89" i="57"/>
  <c r="F88" i="57"/>
  <c r="F60" i="57"/>
  <c r="F42" i="57"/>
  <c r="J55" i="78" l="1"/>
  <c r="J24" i="78"/>
  <c r="G96" i="57"/>
  <c r="G52" i="57"/>
  <c r="G22" i="57"/>
  <c r="F77" i="78"/>
  <c r="J57" i="78" l="1"/>
  <c r="J26" i="78"/>
  <c r="J59" i="78" s="1"/>
  <c r="G54" i="57"/>
  <c r="G24" i="57"/>
  <c r="G56" i="57" s="1"/>
  <c r="G98" i="57"/>
  <c r="F17" i="57"/>
  <c r="I51" i="78" s="1"/>
  <c r="F16" i="57"/>
  <c r="I50" i="78" l="1"/>
  <c r="I21" i="78"/>
  <c r="F48" i="57"/>
  <c r="H51" i="78"/>
  <c r="F47" i="57"/>
  <c r="H50" i="78"/>
  <c r="D11" i="59"/>
  <c r="D9" i="59"/>
  <c r="I54" i="78" l="1"/>
  <c r="I22" i="78"/>
  <c r="H21" i="78"/>
  <c r="I55" i="78" l="1"/>
  <c r="I24" i="78"/>
  <c r="H22" i="78"/>
  <c r="H55" i="78" s="1"/>
  <c r="H54" i="78"/>
  <c r="D24" i="76"/>
  <c r="D27" i="76" s="1"/>
  <c r="C24" i="76"/>
  <c r="C27" i="76" s="1"/>
  <c r="D18" i="76"/>
  <c r="C18" i="76"/>
  <c r="D17" i="76"/>
  <c r="C17" i="76"/>
  <c r="D11" i="76"/>
  <c r="D14" i="76" s="1"/>
  <c r="C11" i="76"/>
  <c r="C14" i="76" s="1"/>
  <c r="F57" i="64"/>
  <c r="B51" i="64"/>
  <c r="M48" i="64"/>
  <c r="L48" i="64"/>
  <c r="K48" i="64"/>
  <c r="J48" i="64"/>
  <c r="I48" i="64"/>
  <c r="H48" i="64"/>
  <c r="G48" i="64"/>
  <c r="F48" i="64"/>
  <c r="E48" i="64"/>
  <c r="N47" i="64"/>
  <c r="E56" i="64" s="1"/>
  <c r="N46" i="64"/>
  <c r="E55" i="64" s="1"/>
  <c r="N45" i="64"/>
  <c r="E54" i="64" s="1"/>
  <c r="N44" i="64"/>
  <c r="E53" i="64" s="1"/>
  <c r="N43" i="64"/>
  <c r="E52" i="64" s="1"/>
  <c r="F26" i="62"/>
  <c r="F19" i="62"/>
  <c r="F18" i="62"/>
  <c r="F17" i="62"/>
  <c r="F14" i="62"/>
  <c r="F12" i="62"/>
  <c r="F22" i="61"/>
  <c r="F32" i="61" s="1"/>
  <c r="F12" i="61"/>
  <c r="F16" i="61" s="1"/>
  <c r="D50" i="59"/>
  <c r="D38" i="59"/>
  <c r="D43" i="59" s="1"/>
  <c r="D19" i="59"/>
  <c r="D29" i="59" s="1"/>
  <c r="F66" i="78"/>
  <c r="F92" i="78" s="1"/>
  <c r="F65" i="78"/>
  <c r="F91" i="78" s="1"/>
  <c r="F64" i="78"/>
  <c r="F90" i="78" s="1"/>
  <c r="F41" i="78"/>
  <c r="F40" i="78"/>
  <c r="I26" i="78" l="1"/>
  <c r="I59" i="78" s="1"/>
  <c r="I57" i="78"/>
  <c r="H24" i="78"/>
  <c r="H57" i="78" s="1"/>
  <c r="F45" i="78"/>
  <c r="F21" i="78"/>
  <c r="F54" i="78" s="1"/>
  <c r="F78" i="78"/>
  <c r="F96" i="78"/>
  <c r="F100" i="78"/>
  <c r="F95" i="78"/>
  <c r="F99" i="78"/>
  <c r="F104" i="78"/>
  <c r="F98" i="78"/>
  <c r="F97" i="78"/>
  <c r="F101" i="78"/>
  <c r="F102" i="78"/>
  <c r="F50" i="78"/>
  <c r="F52" i="78"/>
  <c r="F58" i="78"/>
  <c r="F47" i="78"/>
  <c r="F56" i="78"/>
  <c r="F49" i="78"/>
  <c r="F51" i="78"/>
  <c r="F53" i="78"/>
  <c r="F46" i="78"/>
  <c r="F48" i="78"/>
  <c r="C19" i="76"/>
  <c r="D19" i="76"/>
  <c r="E57" i="64"/>
  <c r="N48" i="64"/>
  <c r="F20" i="62"/>
  <c r="F34" i="61"/>
  <c r="D52" i="59"/>
  <c r="F71" i="57"/>
  <c r="F95" i="57" s="1"/>
  <c r="F85" i="57"/>
  <c r="F59" i="57"/>
  <c r="F84" i="57" s="1"/>
  <c r="F39" i="57"/>
  <c r="F38" i="57"/>
  <c r="F19" i="57"/>
  <c r="F51" i="57" s="1"/>
  <c r="H26" i="78" l="1"/>
  <c r="H59" i="78" s="1"/>
  <c r="F22" i="78"/>
  <c r="F55" i="78" s="1"/>
  <c r="F103" i="78"/>
  <c r="F80" i="78"/>
  <c r="F105" i="78" s="1"/>
  <c r="F20" i="57"/>
  <c r="F52" i="57" s="1"/>
  <c r="F72" i="57"/>
  <c r="F96" i="57" s="1"/>
  <c r="F24" i="78" l="1"/>
  <c r="F57" i="78" s="1"/>
  <c r="F22" i="57"/>
  <c r="F54" i="57" s="1"/>
  <c r="F74" i="57"/>
  <c r="F98" i="57" s="1"/>
  <c r="E66" i="78"/>
  <c r="E92" i="78" s="1"/>
  <c r="E65" i="78"/>
  <c r="E91" i="78" s="1"/>
  <c r="E64" i="78"/>
  <c r="E90" i="78" s="1"/>
  <c r="E41" i="78"/>
  <c r="E40" i="78"/>
  <c r="F26" i="78" l="1"/>
  <c r="F59" i="78" s="1"/>
  <c r="F24" i="57"/>
  <c r="F56" i="57" s="1"/>
  <c r="F76" i="57"/>
  <c r="F100" i="57" s="1"/>
  <c r="E46" i="78"/>
  <c r="E48" i="78"/>
  <c r="E97" i="78"/>
  <c r="E99" i="78"/>
  <c r="E47" i="78"/>
  <c r="E49" i="78"/>
  <c r="E96" i="78"/>
  <c r="E98" i="78"/>
  <c r="E51" i="78"/>
  <c r="E53" i="78"/>
  <c r="E58" i="78"/>
  <c r="E101" i="78"/>
  <c r="E45" i="78"/>
  <c r="E50" i="78"/>
  <c r="E52" i="78"/>
  <c r="E56" i="78"/>
  <c r="E95" i="78"/>
  <c r="E100" i="78"/>
  <c r="E21" i="78"/>
  <c r="E54" i="78" s="1"/>
  <c r="E77" i="78"/>
  <c r="E102" i="78" s="1"/>
  <c r="E78" i="78" l="1"/>
  <c r="E22" i="78"/>
  <c r="E55" i="78" l="1"/>
  <c r="E24" i="78"/>
  <c r="E103" i="78"/>
  <c r="E57" i="78" l="1"/>
  <c r="E26" i="78"/>
  <c r="E59" i="78" s="1"/>
  <c r="F106" i="78" l="1"/>
  <c r="F82" i="78" l="1"/>
  <c r="F107" i="78" s="1"/>
  <c r="E106" i="78"/>
  <c r="E45" i="57"/>
  <c r="E44" i="57"/>
  <c r="E43" i="57"/>
  <c r="E92" i="57"/>
  <c r="E91" i="57"/>
  <c r="E90" i="57"/>
  <c r="E89" i="57"/>
  <c r="E104" i="78" l="1"/>
  <c r="E80" i="78"/>
  <c r="F39" i="64"/>
  <c r="B33" i="64"/>
  <c r="M30" i="64"/>
  <c r="L30" i="64"/>
  <c r="K30" i="64"/>
  <c r="J30" i="64"/>
  <c r="I30" i="64"/>
  <c r="H30" i="64"/>
  <c r="G30" i="64"/>
  <c r="F30" i="64"/>
  <c r="E30" i="64"/>
  <c r="N29" i="64"/>
  <c r="E38" i="64" s="1"/>
  <c r="N28" i="64"/>
  <c r="E37" i="64" s="1"/>
  <c r="N27" i="64"/>
  <c r="E36" i="64" s="1"/>
  <c r="N26" i="64"/>
  <c r="N25" i="64"/>
  <c r="E34" i="64" s="1"/>
  <c r="E39" i="64" l="1"/>
  <c r="E82" i="78"/>
  <c r="E107" i="78" s="1"/>
  <c r="E105" i="78"/>
  <c r="N30" i="64"/>
  <c r="E71" i="57"/>
  <c r="E99" i="57"/>
  <c r="E97" i="57"/>
  <c r="E94" i="57"/>
  <c r="E93" i="57"/>
  <c r="E88" i="57"/>
  <c r="E55" i="57"/>
  <c r="E53" i="57"/>
  <c r="E50" i="57"/>
  <c r="E49" i="57"/>
  <c r="E48" i="57"/>
  <c r="E47" i="57"/>
  <c r="E46" i="57"/>
  <c r="E12" i="62"/>
  <c r="E19" i="57" l="1"/>
  <c r="E51" i="57" s="1"/>
  <c r="E72" i="57"/>
  <c r="E42" i="57"/>
  <c r="E95" i="57"/>
  <c r="E20" i="57" l="1"/>
  <c r="E74" i="57"/>
  <c r="E98" i="57" s="1"/>
  <c r="E96" i="57"/>
  <c r="F21" i="64"/>
  <c r="B15" i="64"/>
  <c r="M12" i="64"/>
  <c r="L12" i="64"/>
  <c r="K12" i="64"/>
  <c r="J12" i="64"/>
  <c r="I12" i="64"/>
  <c r="H12" i="64"/>
  <c r="G12" i="64"/>
  <c r="F12" i="64"/>
  <c r="E12" i="64"/>
  <c r="N11" i="64"/>
  <c r="E20" i="64" s="1"/>
  <c r="N10" i="64"/>
  <c r="E19" i="64" s="1"/>
  <c r="N9" i="64"/>
  <c r="E18" i="64" s="1"/>
  <c r="N8" i="64"/>
  <c r="E17" i="64" s="1"/>
  <c r="N7" i="64"/>
  <c r="E16" i="64" s="1"/>
  <c r="E76" i="57" l="1"/>
  <c r="E100" i="57" s="1"/>
  <c r="E52" i="57"/>
  <c r="E22" i="57"/>
  <c r="E24" i="57" s="1"/>
  <c r="E56" i="57" s="1"/>
  <c r="E21" i="64"/>
  <c r="N12" i="64"/>
  <c r="E54" i="57" l="1"/>
  <c r="E12" i="61"/>
  <c r="E22" i="61"/>
  <c r="E26" i="62"/>
  <c r="E19" i="62"/>
  <c r="E18" i="62"/>
  <c r="E17" i="62"/>
  <c r="E14" i="62"/>
  <c r="E34" i="61" l="1"/>
  <c r="E16" i="61"/>
  <c r="E20" i="62"/>
  <c r="E32" i="61" l="1"/>
  <c r="C50" i="59" l="1"/>
  <c r="C38" i="59"/>
  <c r="C43" i="59" s="1"/>
  <c r="C19" i="59"/>
  <c r="C29" i="59" s="1"/>
  <c r="C52" i="59" l="1"/>
  <c r="E60" i="57" l="1"/>
  <c r="E59" i="57"/>
  <c r="E85" i="57" l="1"/>
  <c r="E84" i="57"/>
  <c r="E39" i="57"/>
  <c r="E38" i="57"/>
</calcChain>
</file>

<file path=xl/sharedStrings.xml><?xml version="1.0" encoding="utf-8"?>
<sst xmlns="http://schemas.openxmlformats.org/spreadsheetml/2006/main" count="1133" uniqueCount="288">
  <si>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</si>
  <si>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</si>
  <si>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</si>
  <si>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</si>
  <si>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</si>
  <si>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</si>
  <si>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</si>
  <si>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</si>
  <si>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</si>
  <si>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</si>
  <si>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</si>
  <si>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</si>
  <si>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</si>
  <si>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</si>
  <si>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</si>
  <si>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</si>
  <si>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</si>
  <si>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</si>
  <si>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</si>
  <si>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</si>
  <si>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</si>
  <si>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</si>
  <si>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</si>
  <si>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</si>
  <si>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</si>
  <si>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</si>
  <si>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</si>
  <si>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</si>
  <si>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</si>
  <si>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</si>
  <si>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</si>
  <si>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</si>
  <si>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</si>
  <si>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</si>
  <si>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</si>
  <si>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Retained earnings (accumulated deficit)</t>
  </si>
  <si>
    <t>Three Months Ended March 31, 2011</t>
  </si>
  <si>
    <t>ACTIVISION BLIZZARD INC.</t>
  </si>
  <si>
    <t>CY11</t>
  </si>
  <si>
    <t>Product development</t>
  </si>
  <si>
    <t>Sales and marketing</t>
  </si>
  <si>
    <t>General and administrative</t>
  </si>
  <si>
    <t>Restructuring</t>
  </si>
  <si>
    <t>Impairment of intangible assets</t>
  </si>
  <si>
    <t>Income (loss) before income tax expense</t>
  </si>
  <si>
    <t>Income tax (benefit) expense</t>
  </si>
  <si>
    <t xml:space="preserve">Less:  Net effect from deferral in net revenues and related cost of sales </t>
  </si>
  <si>
    <t>Less:  Stock-based compensation</t>
  </si>
  <si>
    <t>Less: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</si>
  <si>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</si>
  <si>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</si>
  <si>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</si>
  <si>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</si>
  <si>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</si>
  <si>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</si>
  <si>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</si>
  <si>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</si>
  <si>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</si>
  <si>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</si>
  <si>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</si>
  <si>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</si>
  <si>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</si>
  <si>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</si>
  <si>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</si>
  <si>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</si>
  <si>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</si>
  <si>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</si>
  <si>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</si>
  <si>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</si>
  <si>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</si>
  <si>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</si>
  <si>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</si>
  <si>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</si>
  <si>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</si>
  <si>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</si>
  <si>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</si>
  <si>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</si>
  <si>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</si>
  <si>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</si>
  <si>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</si>
  <si>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</si>
  <si>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</si>
  <si>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</si>
  <si>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</si>
  <si>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</si>
  <si>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</si>
  <si>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</si>
  <si>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</si>
  <si>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Total Activision and Blizzard</t>
  </si>
  <si>
    <t>Total Distribution</t>
  </si>
  <si>
    <t>Total changes in deferred net revenues</t>
  </si>
  <si>
    <t>Non-GAAP Net Revenues by Segment/Platform Mix</t>
  </si>
  <si>
    <t xml:space="preserve">Total Activision and Blizzard </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</si>
  <si>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</si>
  <si>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</si>
  <si>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</si>
  <si>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</si>
  <si>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</si>
  <si>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</si>
  <si>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</si>
  <si>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</si>
  <si>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</si>
  <si>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</si>
  <si>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(a)</t>
  </si>
  <si>
    <t>(b)</t>
  </si>
  <si>
    <t>(c)</t>
  </si>
  <si>
    <t>(e)</t>
  </si>
  <si>
    <t>Non-GAAP Measurement</t>
  </si>
  <si>
    <t>Basic Earnings (Loss) per Share</t>
  </si>
  <si>
    <t>Diluted Earnings (Loss) per Share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</si>
  <si>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</si>
  <si>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</si>
  <si>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</si>
  <si>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</si>
  <si>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</si>
  <si>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</si>
  <si>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</si>
  <si>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</si>
  <si>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</si>
  <si>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Less:  Amortization of intangible assets</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</si>
  <si>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</si>
  <si>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</si>
  <si>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</si>
  <si>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</si>
  <si>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</si>
  <si>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</si>
  <si>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</si>
  <si>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</si>
  <si>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</si>
  <si>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</si>
  <si>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</si>
  <si>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</si>
  <si>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</si>
  <si>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</si>
  <si>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</si>
  <si>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</si>
  <si>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</si>
  <si>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</si>
  <si>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</si>
  <si>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</si>
  <si>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</si>
  <si>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</si>
  <si>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</si>
  <si>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</si>
  <si>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</si>
  <si>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</si>
  <si>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</si>
  <si>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</si>
  <si>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</si>
  <si>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</si>
  <si>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</si>
  <si>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</si>
  <si>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</si>
  <si>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</si>
  <si>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</si>
  <si>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</si>
  <si>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</si>
  <si>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</si>
  <si>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</si>
  <si>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</si>
  <si>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</si>
  <si>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</si>
  <si>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</si>
  <si>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</si>
  <si>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</si>
  <si>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</si>
  <si>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</si>
  <si>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</si>
  <si>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</si>
  <si>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</si>
  <si>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</si>
  <si>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</si>
  <si>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</si>
  <si>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</si>
  <si>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</si>
  <si>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</si>
  <si>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</si>
  <si>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</si>
  <si>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</si>
  <si>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</si>
  <si>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</si>
  <si>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</si>
  <si>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</si>
  <si>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</si>
  <si>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</si>
  <si>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t>TTM</t>
  </si>
  <si>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</si>
  <si>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</si>
  <si>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t>Three Months Ended September 30, 2011</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</si>
  <si>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</si>
  <si>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</si>
  <si>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</si>
  <si>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Impairment of goodwill/intangible assets</t>
  </si>
  <si>
    <t>Three Months Ended December 31, 2011</t>
  </si>
  <si>
    <t>Less:  Impairment of goodwill</t>
  </si>
  <si>
    <t>Investment and other income (expense), net</t>
  </si>
  <si>
    <t>Reconciliation to consolidated operating income (loss):</t>
  </si>
  <si>
    <t>Proceeds from maturities of available-for-sale investments</t>
  </si>
  <si>
    <t>Net income</t>
  </si>
  <si>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</si>
  <si>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</si>
  <si>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</si>
  <si>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</si>
  <si>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</si>
  <si>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</si>
  <si>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</si>
  <si>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</si>
  <si>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</si>
  <si>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</si>
  <si>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t>Three Months Ended September 30, 2012</t>
  </si>
  <si>
    <r>
      <rPr>
        <vertAlign val="superscript"/>
        <sz val="9"/>
        <rFont val="Arial"/>
        <family val="2"/>
      </rPr>
      <t>(i)</t>
    </r>
    <r>
      <rPr>
        <sz val="9"/>
        <rFont val="Arial"/>
        <family val="2"/>
      </rPr>
      <t xml:space="preserve"> Activision Publishing (“Activision”) —  publishes interactive entertainment products and contents.</t>
    </r>
  </si>
  <si>
    <t>Three Months Ended December 31, 2012</t>
  </si>
  <si>
    <t>Tax payment related to net share settlements of restricted stock awards</t>
  </si>
  <si>
    <t>Capital Expenditures</t>
  </si>
  <si>
    <t>Non-GAAP free cash flow represents operating cash flow minus capital expenditures (which includes payment for acquisition</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</si>
  <si>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</si>
  <si>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</si>
  <si>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</si>
  <si>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</si>
  <si>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</si>
  <si>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</si>
  <si>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</si>
  <si>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</si>
  <si>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</si>
  <si>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Net increase in cash and cash equivalents</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</si>
  <si>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</si>
  <si>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</si>
  <si>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</si>
  <si>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</si>
  <si>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t>PC</t>
  </si>
  <si>
    <t>the Skylanders franchise and other physical merchandise and accessories.</t>
  </si>
  <si>
    <t>Three Months Ended June 30, 2013</t>
  </si>
  <si>
    <t>•• the change in deferred net revenue and related cost of sales with respect to certain of the company’s online-enabled games;</t>
  </si>
  <si>
    <t>Three Months Ended September 30, 2013</t>
  </si>
  <si>
    <t>GAAP Net income (loss)</t>
  </si>
  <si>
    <t>Interest  (Income) / Expense, net</t>
  </si>
  <si>
    <t>Provision (benefit) for income taxes</t>
  </si>
  <si>
    <t>EBITDA</t>
  </si>
  <si>
    <t>Adjusted EBITDA</t>
  </si>
  <si>
    <t>Impairment of goodwill / intangible assets</t>
  </si>
  <si>
    <t>Deferral of net revenues and related cost of sales</t>
  </si>
  <si>
    <t>Restructuring expenses</t>
  </si>
  <si>
    <t xml:space="preserve">Other </t>
  </si>
  <si>
    <t>Cash in escrow</t>
  </si>
  <si>
    <t>Long-term debt, net of current portion</t>
  </si>
  <si>
    <t>Participating securities</t>
  </si>
  <si>
    <t>Operating Cash Flow - TTM</t>
  </si>
  <si>
    <t>Capital Expenditures - TTM</t>
  </si>
  <si>
    <t>Non-GAAP Free Cash Flow - TTM</t>
  </si>
  <si>
    <t>intangible assets).</t>
  </si>
  <si>
    <t>Non-GAAP free cash flow represents operating cash flow minus capital expenditures (which includes payment for acquisition intangible assets).</t>
  </si>
  <si>
    <t>•• the amortization of intangibles, impairment of goodwill and intangible assets, and adjustments resulting from purchase price accounting;</t>
  </si>
  <si>
    <t>Fees and other expenses related to the Purchase Transaction and related debt financings</t>
  </si>
  <si>
    <t>Less:  Fees and other expenses related to the Purchase Transaction and related debt financings</t>
  </si>
  <si>
    <t>Activision Blizzard provides net revenues, net income (loss), earnings (loss) per share and operating margin data and guidance both including (in accordance with GAAP) and excluding (non-GAAP) certain items.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t>
  </si>
  <si>
    <r>
      <t>•• the fees and other expenses related to the Purchase Transaction</t>
    </r>
    <r>
      <rPr>
        <vertAlign val="superscript"/>
        <sz val="10.5"/>
        <color indexed="8"/>
        <rFont val="Arial"/>
        <family val="2"/>
      </rPr>
      <t>2</t>
    </r>
    <r>
      <rPr>
        <sz val="10.5"/>
        <color indexed="8"/>
        <rFont val="Arial"/>
        <family val="2"/>
      </rPr>
      <t xml:space="preserve"> and related debt financings; and</t>
    </r>
  </si>
  <si>
    <t>(d) Reflects fees and other expenses related to the repurchase of 429 million shares of our common stock from Vivendi (the "Purchase Transaction") completed on October 11, 2013 and related debt financings.</t>
  </si>
  <si>
    <t>(e) Reflects impairment of goodwill.</t>
  </si>
  <si>
    <t xml:space="preserve">For the Years Ended December 31, </t>
  </si>
  <si>
    <t>Three Months Ended December 31, 2013</t>
  </si>
  <si>
    <r>
      <rPr>
        <vertAlign val="superscript"/>
        <sz val="9"/>
        <color indexed="8"/>
        <rFont val="Arial"/>
        <family val="2"/>
      </rPr>
      <t>2</t>
    </r>
    <r>
      <rPr>
        <sz val="9"/>
        <color indexed="8"/>
        <rFont val="Arial"/>
        <family val="2"/>
      </rPr>
      <t xml:space="preserve"> Reflects fees and other expenses related to the repurchase of 429 million shares of our common stock from Vivendi (the "Purchase Transaction") completed on October 11, 2013 and related debt financings. </t>
    </r>
  </si>
  <si>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</si>
  <si>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In this model, Activision Blizzard has provided a reconciliation of the most comparable GAAP financial measure to the historical non-GAAP measures.  Please refer to the reconciliation tables that follow.</t>
  </si>
  <si>
    <t>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revenues,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 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t>
  </si>
  <si>
    <t>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t>
  </si>
  <si>
    <t>Current portion of long-term debt</t>
  </si>
  <si>
    <t xml:space="preserve">  wireless devices.</t>
  </si>
  <si>
    <t xml:space="preserve">   ended June 30, 2013 and 2012, respectively.  Please refer to footnote 1 on our Form 10-Q for the quarters ended June 30, 2013 and 2012 for further details on this correction.</t>
  </si>
  <si>
    <r>
      <t xml:space="preserve">   value-added services.  It also includes revenues from </t>
    </r>
    <r>
      <rPr>
        <i/>
        <sz val="9"/>
        <rFont val="Arial"/>
        <family val="2"/>
      </rPr>
      <t>Call of Duty Elite</t>
    </r>
    <r>
      <rPr>
        <sz val="9"/>
        <rFont val="Arial"/>
        <family val="2"/>
      </rPr>
      <t xml:space="preserve"> memberships. We have recorded a reduction of revenues of $8 million and $11 million during the three months</t>
    </r>
  </si>
  <si>
    <t>Amortization of debt discount and debt issuance costs</t>
  </si>
  <si>
    <t>Excess tax benefits from stock awards</t>
  </si>
  <si>
    <t>Proceeds from issuance of long-term debt</t>
  </si>
  <si>
    <t>Repayment of long-term debt</t>
  </si>
  <si>
    <t>Payment of debt discount and financing costs</t>
  </si>
  <si>
    <t>* Net revenues from digital online channels represent revenues from subscriptions and memberships, licensing royalties, value-added services, downloadable content, digitally distributed products, and</t>
  </si>
  <si>
    <t xml:space="preserve">Diluted and Participating securities </t>
  </si>
  <si>
    <t>TTM amounts are presented as calculated. Therefore, the sum of the four quarters, as presented, may differ due to the impact of rounding.</t>
  </si>
  <si>
    <t>CY14</t>
  </si>
  <si>
    <t>Q1 CY14</t>
  </si>
  <si>
    <t>Three Months Ended March 31, 2014</t>
  </si>
  <si>
    <t>Current-generation</t>
  </si>
  <si>
    <t>Next-generation</t>
  </si>
  <si>
    <t>Cost of sales - online</t>
  </si>
  <si>
    <t>Online*</t>
  </si>
  <si>
    <t>Cost of Sales - Online</t>
  </si>
  <si>
    <r>
      <t xml:space="preserve">Mobile and other </t>
    </r>
    <r>
      <rPr>
        <vertAlign val="superscript"/>
        <sz val="9"/>
        <rFont val="Arial"/>
        <family val="2"/>
      </rPr>
      <t>3</t>
    </r>
  </si>
  <si>
    <r>
      <t>3</t>
    </r>
    <r>
      <rPr>
        <sz val="9"/>
        <rFont val="Arial"/>
        <family val="2"/>
      </rPr>
      <t xml:space="preserve"> Revenues from mobile and other includes revenues from handheld and mobile devices, as well as non-platform specific game related revenues such as standalone sales of toys and accessories products from</t>
    </r>
  </si>
  <si>
    <r>
      <t xml:space="preserve">* Revenues from online consists of revenue from all </t>
    </r>
    <r>
      <rPr>
        <i/>
        <sz val="9"/>
        <rFont val="Arial"/>
        <family val="2"/>
      </rPr>
      <t>World of Warcraft</t>
    </r>
    <r>
      <rPr>
        <sz val="9"/>
        <rFont val="Arial"/>
        <family val="2"/>
      </rPr>
      <t xml:space="preserve"> products, including subscriptions, boxed products, expansion packs, licensing royalties, and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</si>
</sst>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80">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u val="doubleAccounting"/>
      <sz val="9"/>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indexed="8"/>
      <name val="Arial"/>
      <family val="2"/>
    </font>
    <font>
      <i/>
      <sz val="9"/>
      <name val="Arial"/>
      <family val="2"/>
    </font>
    <font>
      <u val="singleAccounting"/>
      <sz val="9"/>
      <color indexed="8"/>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96">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8">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9" fontId="1" fillId="0" borderId="0"/>
    <xf numFmtId="170" fontId="40" fillId="0" borderId="0">
      <alignment horizontal="right"/>
    </xf>
    <xf numFmtId="0" fontId="4" fillId="0" borderId="0"/>
    <xf numFmtId="0" fontId="41" fillId="0" borderId="0"/>
    <xf numFmtId="0" fontId="4" fillId="0" borderId="0">
      <alignment vertical="top"/>
    </xf>
    <xf numFmtId="0" fontId="42"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2" fillId="0" borderId="0" applyFont="0" applyFill="0" applyBorder="0" applyAlignment="0" applyProtection="0"/>
    <xf numFmtId="0" fontId="4" fillId="0" borderId="0"/>
    <xf numFmtId="175" fontId="36" fillId="0" borderId="0"/>
    <xf numFmtId="176" fontId="4" fillId="0" borderId="0" applyFont="0" applyFill="0" applyBorder="0" applyAlignment="0" applyProtection="0"/>
    <xf numFmtId="166" fontId="43" fillId="0" borderId="0" applyFont="0" applyFill="0" applyBorder="0" applyAlignment="0" applyProtection="0"/>
    <xf numFmtId="177" fontId="4" fillId="0" borderId="0" applyFont="0" applyFill="0" applyBorder="0" applyAlignment="0" applyProtection="0"/>
    <xf numFmtId="178"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3"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3"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5" fillId="0" borderId="31" applyNumberFormat="0" applyFill="0" applyAlignment="0" applyProtection="0"/>
    <xf numFmtId="0" fontId="15" fillId="0" borderId="32"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32" applyNumberFormat="0" applyFill="0" applyAlignment="0" applyProtection="0"/>
    <xf numFmtId="0" fontId="46" fillId="0" borderId="33" applyNumberFormat="0" applyFill="0" applyProtection="0">
      <alignment horizontal="center"/>
    </xf>
    <xf numFmtId="0" fontId="46" fillId="0" borderId="33" applyNumberFormat="0" applyFill="0" applyProtection="0">
      <alignment horizontal="center"/>
    </xf>
    <xf numFmtId="0" fontId="46" fillId="0" borderId="33" applyNumberFormat="0" applyFill="0" applyProtection="0">
      <alignment horizontal="center"/>
    </xf>
    <xf numFmtId="0" fontId="46" fillId="0" borderId="33" applyNumberFormat="0" applyFill="0" applyProtection="0">
      <alignment horizontal="center"/>
    </xf>
    <xf numFmtId="0" fontId="46" fillId="0" borderId="33" applyNumberFormat="0" applyFill="0" applyProtection="0">
      <alignment horizontal="center"/>
    </xf>
    <xf numFmtId="0" fontId="46" fillId="0" borderId="33" applyNumberFormat="0" applyFill="0" applyProtection="0">
      <alignment horizontal="center"/>
    </xf>
    <xf numFmtId="0" fontId="4" fillId="0" borderId="34"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48" fillId="0" borderId="0"/>
    <xf numFmtId="0" fontId="49" fillId="0" borderId="0"/>
    <xf numFmtId="0" fontId="41" fillId="0" borderId="0"/>
    <xf numFmtId="205" fontId="15"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6" fontId="8" fillId="19" borderId="35">
      <alignment horizontal="center"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207" fontId="57" fillId="2" borderId="36"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37"/>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38">
      <alignment horizontal="center"/>
    </xf>
    <xf numFmtId="0" fontId="9" fillId="0" borderId="2" applyNumberFormat="0" applyFont="0" applyAlignment="0" applyProtection="0"/>
    <xf numFmtId="0" fontId="63" fillId="52" borderId="39">
      <alignment horizontal="center" vertical="center"/>
    </xf>
    <xf numFmtId="0" fontId="63" fillId="52" borderId="40">
      <alignment horizontal="center"/>
    </xf>
    <xf numFmtId="167" fontId="64" fillId="20" borderId="41">
      <alignment horizontal="center" vertical="center" wrapText="1"/>
    </xf>
    <xf numFmtId="0" fontId="65" fillId="0" borderId="0">
      <alignment vertical="center"/>
    </xf>
    <xf numFmtId="167" fontId="66" fillId="20" borderId="41">
      <alignment horizontal="left" vertical="center" wrapText="1"/>
    </xf>
    <xf numFmtId="0" fontId="67" fillId="20" borderId="0">
      <alignment horizontal="center"/>
    </xf>
    <xf numFmtId="167" fontId="68" fillId="20" borderId="41">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8" fontId="70" fillId="0" borderId="4" applyAlignment="0" applyProtection="0"/>
    <xf numFmtId="0" fontId="35" fillId="0" borderId="2" applyNumberFormat="0" applyFont="0" applyFill="0" applyAlignment="0" applyProtection="0"/>
    <xf numFmtId="0" fontId="35" fillId="0" borderId="42" applyNumberFormat="0" applyFont="0" applyFill="0" applyAlignment="0" applyProtection="0"/>
    <xf numFmtId="0" fontId="71" fillId="0" borderId="0" applyFont="0" applyFill="0" applyBorder="0" applyAlignment="0" applyProtection="0"/>
    <xf numFmtId="209" fontId="72" fillId="0" borderId="0" applyFill="0" applyBorder="0" applyAlignment="0"/>
    <xf numFmtId="209" fontId="72"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3"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4" fillId="0" borderId="43" applyNumberFormat="0" applyAlignment="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34" fillId="56" borderId="7"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6" fillId="20"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6" fillId="20"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6" fillId="20"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6" fillId="20" borderId="44" applyNumberFormat="0" applyAlignment="0" applyProtection="0"/>
    <xf numFmtId="0" fontId="75" fillId="2" borderId="44" applyNumberFormat="0" applyAlignment="0" applyProtection="0"/>
    <xf numFmtId="0" fontId="75" fillId="2" borderId="44" applyNumberFormat="0" applyAlignment="0" applyProtection="0"/>
    <xf numFmtId="0" fontId="75" fillId="2" borderId="44" applyNumberFormat="0" applyAlignment="0" applyProtection="0"/>
    <xf numFmtId="0" fontId="76" fillId="20" borderId="44"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80" fillId="58" borderId="9"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79" fillId="45" borderId="45"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6" fillId="0" borderId="0"/>
    <xf numFmtId="8" fontId="89" fillId="0" borderId="46">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0" fillId="0" borderId="0" applyFont="0" applyFill="0" applyBorder="0" applyAlignment="0" applyProtection="0"/>
    <xf numFmtId="225" fontId="10" fillId="0" borderId="0" applyFont="0" applyFill="0" applyBorder="0" applyAlignment="0" applyProtection="0"/>
    <xf numFmtId="226" fontId="8" fillId="0" borderId="0"/>
    <xf numFmtId="49" fontId="91" fillId="61" borderId="0">
      <alignment vertical="center"/>
    </xf>
    <xf numFmtId="227"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47">
      <alignment horizontal="center" vertical="center"/>
    </xf>
    <xf numFmtId="0" fontId="4" fillId="0" borderId="0" applyFont="0" applyFill="0" applyBorder="0" applyAlignment="0" applyProtection="0"/>
    <xf numFmtId="228" fontId="4" fillId="0" borderId="48" applyFont="0" applyFill="0" applyAlignment="0" applyProtection="0"/>
    <xf numFmtId="229" fontId="4" fillId="0" borderId="0" applyFont="0" applyFill="0" applyAlignment="0" applyProtection="0"/>
    <xf numFmtId="230" fontId="4" fillId="0" borderId="34"/>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1" fontId="94" fillId="0" borderId="0" applyFill="0" applyBorder="0">
      <alignment horizontal="right"/>
    </xf>
    <xf numFmtId="0" fontId="69" fillId="0" borderId="49">
      <alignment horizontal="center" vertical="center"/>
    </xf>
    <xf numFmtId="0" fontId="69" fillId="0" borderId="49"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2" fontId="36" fillId="62" borderId="0">
      <alignment horizontal="right"/>
    </xf>
    <xf numFmtId="0" fontId="1" fillId="0" borderId="0"/>
    <xf numFmtId="233" fontId="4" fillId="0" borderId="50">
      <alignment vertical="center"/>
    </xf>
    <xf numFmtId="15" fontId="97" fillId="63" borderId="0" applyNumberFormat="0" applyFont="0" applyBorder="0" applyAlignment="0" applyProtection="0"/>
    <xf numFmtId="3" fontId="88" fillId="0" borderId="51"/>
    <xf numFmtId="234" fontId="4" fillId="0" borderId="0" applyFont="0" applyFill="0" applyAlignment="0" applyProtection="0"/>
    <xf numFmtId="235" fontId="4" fillId="0" borderId="0" applyFont="0" applyFill="0" applyAlignment="0" applyProtection="0"/>
    <xf numFmtId="165" fontId="36" fillId="2" borderId="0"/>
    <xf numFmtId="165" fontId="94" fillId="2" borderId="0"/>
    <xf numFmtId="0" fontId="98" fillId="0" borderId="0"/>
    <xf numFmtId="236" fontId="4" fillId="0" borderId="0"/>
    <xf numFmtId="0" fontId="99" fillId="0" borderId="0"/>
    <xf numFmtId="237" fontId="4" fillId="0" borderId="0"/>
    <xf numFmtId="237" fontId="4" fillId="0" borderId="38"/>
    <xf numFmtId="237" fontId="4" fillId="0" borderId="52"/>
    <xf numFmtId="237" fontId="4" fillId="0" borderId="2"/>
    <xf numFmtId="237" fontId="4" fillId="0" borderId="4"/>
    <xf numFmtId="0" fontId="4" fillId="0" borderId="53"/>
    <xf numFmtId="0" fontId="4" fillId="0" borderId="54" applyNumberFormat="0" applyFont="0" applyFill="0" applyAlignment="0" applyProtection="0"/>
    <xf numFmtId="205" fontId="100" fillId="62" borderId="0">
      <alignment horizontal="right"/>
    </xf>
    <xf numFmtId="197" fontId="101" fillId="0" borderId="0" applyFill="0" applyBorder="0" applyAlignment="0" applyProtection="0"/>
    <xf numFmtId="0" fontId="4" fillId="24" borderId="38"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1" fontId="104" fillId="0" borderId="0"/>
    <xf numFmtId="239" fontId="4" fillId="0" borderId="0" applyFont="0" applyFill="0" applyBorder="0" applyAlignment="0" applyProtection="0"/>
    <xf numFmtId="239" fontId="4"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6" fillId="0" borderId="38" applyFont="0" applyFill="0" applyBorder="0" applyAlignment="0" applyProtection="0"/>
    <xf numFmtId="0" fontId="36" fillId="0" borderId="38"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3"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7" fontId="114" fillId="0" borderId="55">
      <alignment vertical="center"/>
    </xf>
    <xf numFmtId="207" fontId="115" fillId="54" borderId="56">
      <alignment horizontal="left" vertical="center" indent="1"/>
    </xf>
    <xf numFmtId="0" fontId="9" fillId="0" borderId="57" applyNumberFormat="0" applyAlignment="0" applyProtection="0">
      <alignment horizontal="left" vertical="center"/>
    </xf>
    <xf numFmtId="0" fontId="9" fillId="0" borderId="6">
      <alignment horizontal="left" vertical="center"/>
    </xf>
    <xf numFmtId="0" fontId="114" fillId="0" borderId="58" applyNumberFormat="0" applyFill="0">
      <alignment horizontal="center" vertical="top"/>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6" fillId="2" borderId="59" applyNumberFormat="0">
      <alignment horizontal="left" vertical="center" indent="1"/>
    </xf>
    <xf numFmtId="0" fontId="117" fillId="5" borderId="0" applyNumberFormat="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20" fillId="0" borderId="61"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20" fillId="0" borderId="61"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20" fillId="0" borderId="61"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18" fillId="0" borderId="60" applyNumberFormat="0" applyFill="0" applyAlignment="0" applyProtection="0"/>
    <xf numFmtId="0" fontId="119" fillId="0" borderId="0"/>
    <xf numFmtId="0" fontId="118" fillId="0" borderId="60" applyNumberFormat="0" applyFill="0" applyAlignment="0" applyProtection="0"/>
    <xf numFmtId="0" fontId="120" fillId="0" borderId="61"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8" fillId="0" borderId="60"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3" fillId="0" borderId="63"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3" fillId="0" borderId="63"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3" fillId="0" borderId="63"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1" fillId="0" borderId="62" applyNumberFormat="0" applyFill="0" applyAlignment="0" applyProtection="0"/>
    <xf numFmtId="0" fontId="123" fillId="0" borderId="63"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1" fillId="0" borderId="62" applyNumberFormat="0" applyFill="0" applyAlignment="0" applyProtection="0"/>
    <xf numFmtId="0" fontId="122"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6" fillId="0" borderId="65"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6" fillId="0" borderId="65"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6" fillId="0" borderId="65"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64" applyNumberFormat="0" applyFill="0" applyAlignment="0" applyProtection="0"/>
    <xf numFmtId="0" fontId="126" fillId="0" borderId="65"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4" fillId="0" borderId="64"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1" fontId="36"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66" applyNumberFormat="0" applyFill="0" applyAlignment="0" applyProtection="0"/>
    <xf numFmtId="0" fontId="69" fillId="5" borderId="67">
      <alignment horizontal="left" vertical="center" wrapText="1"/>
    </xf>
    <xf numFmtId="0" fontId="23" fillId="0" borderId="68" applyNumberFormat="0" applyAlignment="0"/>
    <xf numFmtId="0" fontId="133" fillId="0" borderId="0"/>
    <xf numFmtId="9" fontId="134" fillId="0" borderId="37"/>
    <xf numFmtId="0" fontId="134" fillId="0" borderId="37"/>
    <xf numFmtId="10" fontId="134" fillId="0" borderId="37"/>
    <xf numFmtId="0" fontId="134" fillId="0" borderId="37"/>
    <xf numFmtId="4" fontId="134" fillId="0" borderId="37"/>
    <xf numFmtId="10" fontId="36" fillId="8" borderId="38" applyNumberFormat="0" applyBorder="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32" fillId="17" borderId="7"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135" fillId="17" borderId="44" applyNumberFormat="0" applyAlignment="0" applyProtection="0"/>
    <xf numFmtId="0" fontId="28" fillId="0" borderId="0" applyAlignment="0">
      <protection locked="0"/>
    </xf>
    <xf numFmtId="246"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7" fontId="36" fillId="0" borderId="0"/>
    <xf numFmtId="248"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7" fontId="137" fillId="8" borderId="0" applyNumberFormat="0" applyBorder="0" applyAlignment="0">
      <protection locked="0"/>
    </xf>
    <xf numFmtId="249" fontId="38" fillId="8" borderId="69">
      <alignment horizontal="center"/>
      <protection locked="0"/>
    </xf>
    <xf numFmtId="37" fontId="38" fillId="8" borderId="69">
      <alignment horizontal="right"/>
      <protection locked="0"/>
    </xf>
    <xf numFmtId="9" fontId="138" fillId="8" borderId="69">
      <alignment horizontal="right"/>
      <protection locked="0"/>
    </xf>
    <xf numFmtId="37" fontId="57" fillId="0" borderId="69">
      <alignment horizontal="right"/>
    </xf>
    <xf numFmtId="166" fontId="36" fillId="0" borderId="69">
      <alignment horizontal="right"/>
    </xf>
    <xf numFmtId="0" fontId="139" fillId="0" borderId="0"/>
    <xf numFmtId="250" fontId="4" fillId="0" borderId="0">
      <alignment horizontal="right"/>
    </xf>
    <xf numFmtId="1" fontId="140" fillId="1" borderId="52">
      <protection locked="0"/>
    </xf>
    <xf numFmtId="247"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4" fillId="0" borderId="0" applyNumberFormat="0" applyFill="0" applyBorder="0" applyAlignment="0" applyProtection="0">
      <alignment horizontal="right"/>
    </xf>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6"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6"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6"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6"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5" fillId="0" borderId="70" applyNumberFormat="0" applyFill="0" applyAlignment="0" applyProtection="0"/>
    <xf numFmtId="0" fontId="146" fillId="0" borderId="70" applyNumberFormat="0" applyFill="0" applyAlignment="0" applyProtection="0"/>
    <xf numFmtId="246" fontId="36" fillId="59" borderId="0"/>
    <xf numFmtId="0" fontId="91"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6" fillId="0" borderId="0" applyFont="0" applyFill="0" applyBorder="0" applyAlignment="0" applyProtection="0"/>
    <xf numFmtId="254" fontId="36"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6" fillId="0" borderId="0" applyFont="0" applyFill="0" applyBorder="0" applyAlignment="0" applyProtection="0"/>
    <xf numFmtId="247" fontId="36" fillId="0" borderId="0" applyFont="0" applyFill="0" applyBorder="0" applyAlignment="0" applyProtection="0"/>
    <xf numFmtId="0" fontId="4" fillId="0" borderId="0"/>
    <xf numFmtId="0" fontId="49" fillId="0" borderId="71"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8"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39">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9" fontId="4" fillId="0" borderId="0"/>
    <xf numFmtId="0" fontId="154" fillId="20" borderId="0">
      <alignment horizontal="left" indent="1"/>
    </xf>
    <xf numFmtId="0" fontId="39" fillId="0" borderId="0"/>
    <xf numFmtId="260"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38"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32">
      <alignment horizontal="left" vertical="center" indent="2"/>
    </xf>
    <xf numFmtId="0" fontId="4" fillId="0" borderId="0"/>
    <xf numFmtId="0" fontId="4" fillId="0" borderId="0"/>
    <xf numFmtId="4" fontId="57" fillId="2" borderId="32">
      <alignment horizontal="left" vertical="center" indent="2"/>
    </xf>
    <xf numFmtId="0" fontId="4" fillId="0" borderId="0"/>
    <xf numFmtId="0" fontId="4" fillId="0" borderId="0"/>
    <xf numFmtId="4" fontId="57" fillId="2" borderId="32">
      <alignment horizontal="left" vertical="center" indent="2"/>
    </xf>
    <xf numFmtId="0" fontId="4" fillId="0" borderId="0"/>
    <xf numFmtId="4" fontId="57" fillId="2" borderId="32">
      <alignment horizontal="left" vertical="center" indent="2"/>
    </xf>
    <xf numFmtId="0" fontId="4" fillId="0" borderId="0"/>
    <xf numFmtId="4" fontId="57" fillId="2" borderId="32">
      <alignment horizontal="left" vertical="center" indent="2"/>
    </xf>
    <xf numFmtId="0" fontId="4" fillId="0" borderId="0"/>
    <xf numFmtId="4" fontId="57" fillId="2" borderId="32">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32">
      <alignment horizontal="left" vertical="center" indent="2"/>
    </xf>
    <xf numFmtId="0" fontId="4" fillId="0" borderId="0"/>
    <xf numFmtId="0" fontId="4" fillId="0" borderId="0"/>
    <xf numFmtId="219" fontId="72" fillId="0" borderId="0"/>
    <xf numFmtId="0" fontId="4" fillId="0" borderId="0"/>
    <xf numFmtId="0" fontId="4" fillId="0" borderId="0"/>
    <xf numFmtId="0" fontId="4" fillId="0" borderId="0"/>
    <xf numFmtId="0" fontId="4" fillId="0" borderId="0"/>
    <xf numFmtId="0" fontId="4" fillId="0" borderId="0"/>
    <xf numFmtId="4" fontId="57" fillId="2" borderId="32">
      <alignment horizontal="left" vertical="center" indent="2"/>
    </xf>
    <xf numFmtId="0" fontId="12" fillId="0" borderId="0"/>
    <xf numFmtId="0" fontId="12" fillId="0" borderId="0"/>
    <xf numFmtId="4" fontId="57" fillId="2" borderId="32">
      <alignment horizontal="left" vertical="center" indent="2"/>
    </xf>
    <xf numFmtId="0" fontId="12" fillId="0" borderId="0"/>
    <xf numFmtId="0" fontId="12" fillId="0" borderId="0"/>
    <xf numFmtId="4" fontId="57" fillId="2" borderId="32">
      <alignment horizontal="left" vertical="center" indent="2"/>
    </xf>
    <xf numFmtId="0" fontId="4" fillId="0" borderId="0"/>
    <xf numFmtId="0" fontId="4" fillId="0" borderId="0"/>
    <xf numFmtId="4" fontId="57" fillId="2" borderId="32">
      <alignment horizontal="left" vertical="center" indent="2"/>
    </xf>
    <xf numFmtId="0" fontId="12" fillId="0" borderId="0"/>
    <xf numFmtId="0" fontId="12" fillId="0" borderId="0"/>
    <xf numFmtId="4" fontId="57" fillId="2" borderId="32">
      <alignment horizontal="left" vertical="center" indent="2"/>
    </xf>
    <xf numFmtId="0" fontId="4" fillId="0" borderId="0"/>
    <xf numFmtId="0" fontId="4" fillId="0" borderId="0"/>
    <xf numFmtId="4" fontId="57" fillId="2" borderId="32">
      <alignment horizontal="left" vertical="center" indent="2"/>
    </xf>
    <xf numFmtId="0" fontId="4" fillId="0" borderId="0"/>
    <xf numFmtId="219" fontId="72" fillId="0" borderId="0"/>
    <xf numFmtId="0" fontId="4" fillId="0" borderId="0"/>
    <xf numFmtId="0" fontId="4" fillId="0" borderId="0"/>
    <xf numFmtId="0" fontId="4" fillId="0" borderId="0"/>
    <xf numFmtId="4" fontId="57" fillId="2" borderId="32">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2" fillId="0" borderId="0" applyFont="0" applyFill="0" applyBorder="0" applyAlignment="0" applyProtection="0"/>
    <xf numFmtId="264" fontId="72" fillId="0" borderId="0" applyFont="0" applyFill="0" applyBorder="0" applyAlignment="0" applyProtection="0"/>
    <xf numFmtId="265" fontId="4" fillId="0" borderId="0" applyFont="0" applyFill="0" applyAlignment="0" applyProtection="0"/>
    <xf numFmtId="266" fontId="72" fillId="0" borderId="0" applyFont="0" applyFill="0" applyBorder="0" applyAlignment="0" applyProtection="0"/>
    <xf numFmtId="267" fontId="72" fillId="0" borderId="0" applyFont="0" applyFill="0" applyBorder="0" applyAlignment="0" applyProtection="0"/>
    <xf numFmtId="0" fontId="156" fillId="0" borderId="0"/>
    <xf numFmtId="0" fontId="8" fillId="20" borderId="6"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59" fillId="0" borderId="0" applyNumberFormat="0" applyFont="0" applyFill="0" applyBorder="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50" fillId="8" borderId="10"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60" fillId="0" borderId="73"/>
    <xf numFmtId="268" fontId="36" fillId="0" borderId="0" applyFont="0" applyFill="0" applyBorder="0" applyAlignment="0" applyProtection="0"/>
    <xf numFmtId="37" fontId="4" fillId="0" borderId="0"/>
    <xf numFmtId="269" fontId="161" fillId="0" borderId="0" applyFill="0" applyBorder="0" applyAlignment="0" applyProtection="0"/>
    <xf numFmtId="0" fontId="4" fillId="0" borderId="0"/>
    <xf numFmtId="0" fontId="4" fillId="0" borderId="0"/>
    <xf numFmtId="37" fontId="4" fillId="0" borderId="4"/>
    <xf numFmtId="0" fontId="162" fillId="0" borderId="0"/>
    <xf numFmtId="270"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74">
      <alignment horizontal="center" vertical="top" wrapText="1"/>
      <protection locked="0"/>
    </xf>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33" fillId="56" borderId="8"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0"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0"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0"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0"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 borderId="75" applyNumberFormat="0" applyAlignment="0" applyProtection="0"/>
    <xf numFmtId="0" fontId="164" fillId="20" borderId="75" applyNumberFormat="0" applyAlignment="0" applyProtection="0"/>
    <xf numFmtId="40" fontId="165" fillId="2" borderId="0">
      <alignment horizontal="right"/>
    </xf>
    <xf numFmtId="0" fontId="166" fillId="69" borderId="0">
      <alignment horizontal="center"/>
    </xf>
    <xf numFmtId="0" fontId="167" fillId="2" borderId="20"/>
    <xf numFmtId="0" fontId="168" fillId="2" borderId="0" applyBorder="0">
      <alignment horizontal="centerContinuous"/>
    </xf>
    <xf numFmtId="0" fontId="169" fillId="70" borderId="0" applyBorder="0">
      <alignment horizontal="centerContinuous"/>
    </xf>
    <xf numFmtId="3" fontId="8" fillId="13" borderId="38"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1" fontId="73"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88" fillId="0" borderId="0"/>
    <xf numFmtId="275"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49">
      <alignment horizontal="center" vertical="center"/>
    </xf>
    <xf numFmtId="276"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76" fillId="0" borderId="0" applyNumberFormat="0" applyFill="0" applyBorder="0" applyAlignment="0" applyProtection="0"/>
    <xf numFmtId="5" fontId="177" fillId="0" borderId="0"/>
    <xf numFmtId="208"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51"/>
    <xf numFmtId="9" fontId="180" fillId="0" borderId="51"/>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7" fontId="181" fillId="0" borderId="0" applyNumberFormat="0" applyFill="0" applyBorder="0" applyAlignment="0" applyProtection="0">
      <alignment horizontal="left"/>
    </xf>
    <xf numFmtId="0" fontId="27" fillId="0" borderId="21"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8" fontId="185" fillId="0" borderId="0" applyNumberFormat="0" applyFill="0" applyBorder="0" applyAlignment="0" applyProtection="0">
      <alignment horizontal="left"/>
    </xf>
    <xf numFmtId="278"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8" fontId="4" fillId="0" borderId="0"/>
    <xf numFmtId="41" fontId="82" fillId="59" borderId="0">
      <alignment horizontal="right"/>
    </xf>
    <xf numFmtId="0" fontId="81" fillId="0" borderId="0" applyNumberFormat="0" applyFill="0" applyBorder="0" applyAlignment="0" applyProtection="0">
      <alignment vertical="top"/>
    </xf>
    <xf numFmtId="0" fontId="189" fillId="20" borderId="43" applyNumberFormat="0" applyAlignment="0">
      <protection locked="0"/>
    </xf>
    <xf numFmtId="0" fontId="190" fillId="0" borderId="76">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6" applyNumberFormat="0" applyFont="0" applyAlignment="0">
      <alignment horizontal="center"/>
    </xf>
    <xf numFmtId="1" fontId="4" fillId="0" borderId="0"/>
    <xf numFmtId="0" fontId="193" fillId="0" borderId="77">
      <alignment horizontal="center" vertical="center"/>
    </xf>
    <xf numFmtId="205" fontId="20" fillId="62" borderId="0">
      <alignment horizontal="right"/>
    </xf>
    <xf numFmtId="197"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9" fontId="161" fillId="0" borderId="0"/>
    <xf numFmtId="0" fontId="195" fillId="0" borderId="78"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79" applyBorder="0"/>
    <xf numFmtId="37" fontId="36" fillId="0" borderId="79" applyBorder="0"/>
    <xf numFmtId="37" fontId="94" fillId="0" borderId="79" applyBorder="0"/>
    <xf numFmtId="37" fontId="4" fillId="0" borderId="79" applyBorder="0"/>
    <xf numFmtId="37" fontId="78" fillId="0" borderId="79" applyBorder="0"/>
    <xf numFmtId="37" fontId="196" fillId="69" borderId="80"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80" fontId="4" fillId="0" borderId="38" applyFont="0" applyFill="0" applyBorder="0" applyAlignment="0" applyProtection="0">
      <protection locked="0" hidden="1"/>
    </xf>
    <xf numFmtId="0" fontId="69" fillId="0" borderId="67">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8" fontId="49"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4" fontId="208" fillId="0" borderId="0" applyFill="0" applyBorder="0" applyAlignment="0" applyProtection="0">
      <alignment horizontal="right"/>
    </xf>
    <xf numFmtId="285"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67">
      <alignment horizontal="center" wrapText="1"/>
    </xf>
    <xf numFmtId="0" fontId="69" fillId="17" borderId="67">
      <alignment horizontal="left" vertical="top" wrapText="1"/>
    </xf>
    <xf numFmtId="0" fontId="69" fillId="8" borderId="77">
      <alignment horizontal="left" vertical="center" wrapText="1" indent="1"/>
    </xf>
    <xf numFmtId="0" fontId="214" fillId="0" borderId="0">
      <alignment horizontal="right"/>
    </xf>
    <xf numFmtId="0" fontId="23" fillId="0" borderId="0" applyNumberFormat="0" applyBorder="0" applyAlignment="0"/>
    <xf numFmtId="286" fontId="4" fillId="0" borderId="4" applyNumberFormat="0" applyFont="0" applyFill="0" applyAlignment="0" applyProtection="0"/>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69" fillId="8" borderId="67">
      <alignment horizontal="center" vertical="center" wrapText="1"/>
    </xf>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215" fillId="0" borderId="1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15" fontId="216" fillId="17" borderId="84">
      <alignment horizontal="center" vertical="center"/>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69" fillId="5" borderId="67">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66" applyProtection="0"/>
    <xf numFmtId="41" fontId="219" fillId="2" borderId="0">
      <alignment horizontal="center"/>
    </xf>
    <xf numFmtId="0" fontId="73" fillId="0" borderId="85"/>
    <xf numFmtId="278" fontId="36" fillId="0" borderId="0">
      <alignment horizontal="center"/>
    </xf>
    <xf numFmtId="249" fontId="36" fillId="0" borderId="69">
      <alignment horizontal="center"/>
    </xf>
    <xf numFmtId="37" fontId="36" fillId="0" borderId="69">
      <alignment horizontal="right"/>
    </xf>
    <xf numFmtId="9" fontId="57" fillId="0" borderId="69">
      <alignment horizontal="right"/>
    </xf>
    <xf numFmtId="37" fontId="57" fillId="20" borderId="69">
      <alignment horizontal="right"/>
    </xf>
    <xf numFmtId="37" fontId="57" fillId="20" borderId="69">
      <alignment horizontal="right"/>
    </xf>
    <xf numFmtId="37" fontId="57" fillId="20" borderId="69">
      <alignment horizontal="right"/>
    </xf>
    <xf numFmtId="37" fontId="57" fillId="20" borderId="69">
      <alignment horizontal="right"/>
    </xf>
    <xf numFmtId="37" fontId="57" fillId="20" borderId="69">
      <alignment horizontal="right"/>
    </xf>
    <xf numFmtId="37" fontId="57" fillId="20" borderId="69">
      <alignment horizontal="right"/>
    </xf>
    <xf numFmtId="37" fontId="57" fillId="20" borderId="69">
      <alignment horizontal="right"/>
    </xf>
    <xf numFmtId="37" fontId="57" fillId="20" borderId="69">
      <alignment horizontal="right"/>
    </xf>
    <xf numFmtId="37" fontId="57" fillId="20" borderId="69">
      <alignment horizontal="right"/>
    </xf>
    <xf numFmtId="37" fontId="57" fillId="20" borderId="69">
      <alignment horizontal="right"/>
    </xf>
    <xf numFmtId="37" fontId="57" fillId="20" borderId="69">
      <alignment horizontal="right"/>
    </xf>
    <xf numFmtId="37" fontId="57"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166" fontId="36" fillId="20" borderId="69">
      <alignment horizontal="right"/>
    </xf>
    <xf numFmtId="41" fontId="220" fillId="0" borderId="0" applyNumberFormat="0" applyAlignment="0">
      <alignment horizontal="right"/>
    </xf>
    <xf numFmtId="37" fontId="94" fillId="20" borderId="69">
      <alignment horizontal="right"/>
    </xf>
    <xf numFmtId="37" fontId="221" fillId="20" borderId="69">
      <alignment horizontal="right"/>
    </xf>
    <xf numFmtId="37" fontId="36" fillId="20" borderId="69">
      <alignment horizontal="right"/>
    </xf>
    <xf numFmtId="9" fontId="57" fillId="20" borderId="69">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38" applyNumberFormat="0" applyFont="0" applyBorder="0" applyAlignment="0" applyProtection="0">
      <protection locked="0"/>
    </xf>
    <xf numFmtId="190" fontId="1" fillId="0" borderId="0"/>
    <xf numFmtId="0" fontId="35" fillId="0" borderId="0" applyFont="0" applyFill="0" applyBorder="0" applyProtection="0">
      <alignment horizontal="right"/>
    </xf>
    <xf numFmtId="0" fontId="36" fillId="5" borderId="0"/>
    <xf numFmtId="197"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72"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29" fillId="0" borderId="83"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25" fillId="0" borderId="0" applyFont="0" applyFill="0" applyBorder="0" applyAlignment="0" applyProtection="0"/>
    <xf numFmtId="291"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61" applyNumberFormat="0" applyFill="0" applyAlignment="0" applyProtection="0">
      <alignment vertical="center"/>
    </xf>
    <xf numFmtId="0" fontId="237" fillId="0" borderId="63" applyNumberFormat="0" applyFill="0" applyAlignment="0" applyProtection="0">
      <alignment vertical="center"/>
    </xf>
    <xf numFmtId="0" fontId="238" fillId="0" borderId="65" applyNumberFormat="0" applyFill="0" applyAlignment="0" applyProtection="0">
      <alignment vertical="center"/>
    </xf>
    <xf numFmtId="0" fontId="238" fillId="0" borderId="0" applyNumberFormat="0" applyFill="0" applyBorder="0" applyAlignment="0" applyProtection="0">
      <alignment vertical="center"/>
    </xf>
    <xf numFmtId="0" fontId="239" fillId="45" borderId="45" applyNumberFormat="0" applyAlignment="0" applyProtection="0">
      <alignment vertical="center"/>
    </xf>
    <xf numFmtId="0" fontId="240" fillId="0" borderId="0" applyNumberFormat="0" applyFill="0" applyBorder="0" applyAlignment="0" applyProtection="0">
      <alignment vertical="center"/>
    </xf>
    <xf numFmtId="0" fontId="241" fillId="0" borderId="61" applyNumberFormat="0" applyFill="0" applyAlignment="0" applyProtection="0">
      <alignment vertical="center"/>
    </xf>
    <xf numFmtId="0" fontId="242" fillId="0" borderId="63" applyNumberFormat="0" applyFill="0" applyAlignment="0" applyProtection="0">
      <alignment vertical="center"/>
    </xf>
    <xf numFmtId="0" fontId="243" fillId="0" borderId="65" applyNumberFormat="0" applyFill="0" applyAlignment="0" applyProtection="0">
      <alignment vertical="center"/>
    </xf>
    <xf numFmtId="0" fontId="243" fillId="0" borderId="0" applyNumberFormat="0" applyFill="0" applyBorder="0" applyAlignment="0" applyProtection="0">
      <alignment vertical="center"/>
    </xf>
    <xf numFmtId="0" fontId="244" fillId="45" borderId="45" applyNumberFormat="0" applyAlignment="0" applyProtection="0">
      <alignment vertical="center"/>
    </xf>
    <xf numFmtId="0" fontId="245" fillId="0" borderId="83" applyNumberFormat="0" applyFill="0" applyAlignment="0" applyProtection="0">
      <alignment vertical="center"/>
    </xf>
    <xf numFmtId="0" fontId="4" fillId="8" borderId="72" applyNumberFormat="0" applyFont="0" applyAlignment="0" applyProtection="0">
      <alignment vertical="center"/>
    </xf>
    <xf numFmtId="0" fontId="246" fillId="0" borderId="0" applyNumberFormat="0" applyFill="0" applyBorder="0" applyAlignment="0" applyProtection="0">
      <alignment vertical="center"/>
    </xf>
    <xf numFmtId="0" fontId="247" fillId="20" borderId="44"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44"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44" applyNumberFormat="0" applyAlignment="0" applyProtection="0">
      <alignment vertical="center"/>
    </xf>
    <xf numFmtId="0" fontId="253" fillId="20" borderId="75" applyNumberFormat="0" applyAlignment="0" applyProtection="0">
      <alignment vertical="center"/>
    </xf>
    <xf numFmtId="0" fontId="254" fillId="17" borderId="44" applyNumberFormat="0" applyAlignment="0" applyProtection="0">
      <alignment vertical="center"/>
    </xf>
    <xf numFmtId="0" fontId="255" fillId="20" borderId="75" applyNumberFormat="0" applyAlignment="0" applyProtection="0">
      <alignment vertical="center"/>
    </xf>
    <xf numFmtId="0" fontId="256" fillId="5" borderId="0" applyNumberFormat="0" applyBorder="0" applyAlignment="0" applyProtection="0">
      <alignment vertical="center"/>
    </xf>
    <xf numFmtId="0" fontId="257" fillId="0" borderId="70" applyNumberFormat="0" applyFill="0" applyAlignment="0" applyProtection="0">
      <alignment vertical="center"/>
    </xf>
    <xf numFmtId="0" fontId="258" fillId="0" borderId="70"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7" applyNumberFormat="0" applyAlignment="0" applyProtection="0"/>
    <xf numFmtId="0" fontId="80" fillId="58" borderId="9" applyNumberFormat="0" applyAlignment="0" applyProtection="0"/>
    <xf numFmtId="0" fontId="267" fillId="0" borderId="0" applyNumberFormat="0" applyFill="0" applyBorder="0" applyAlignment="0" applyProtection="0"/>
    <xf numFmtId="0" fontId="29" fillId="65" borderId="0" applyNumberFormat="0" applyBorder="0" applyAlignment="0" applyProtection="0"/>
    <xf numFmtId="0" fontId="268" fillId="0" borderId="91" applyNumberFormat="0" applyFill="0" applyAlignment="0" applyProtection="0"/>
    <xf numFmtId="0" fontId="269" fillId="0" borderId="92" applyNumberFormat="0" applyFill="0" applyAlignment="0" applyProtection="0"/>
    <xf numFmtId="0" fontId="270" fillId="0" borderId="93" applyNumberFormat="0" applyFill="0" applyAlignment="0" applyProtection="0"/>
    <xf numFmtId="0" fontId="270" fillId="0" borderId="0" applyNumberFormat="0" applyFill="0" applyBorder="0" applyAlignment="0" applyProtection="0"/>
    <xf numFmtId="0" fontId="32" fillId="17" borderId="7" applyNumberFormat="0" applyAlignment="0" applyProtection="0"/>
    <xf numFmtId="0" fontId="271" fillId="0" borderId="94" applyNumberFormat="0" applyFill="0" applyAlignment="0" applyProtection="0"/>
    <xf numFmtId="0" fontId="31" fillId="67" borderId="0" applyNumberFormat="0" applyBorder="0" applyAlignment="0" applyProtection="0"/>
    <xf numFmtId="0" fontId="50" fillId="8" borderId="10" applyNumberFormat="0" applyFont="0" applyAlignment="0" applyProtection="0"/>
    <xf numFmtId="0" fontId="33" fillId="56" borderId="8" applyNumberFormat="0" applyAlignment="0" applyProtection="0"/>
    <xf numFmtId="0" fontId="211" fillId="0" borderId="0" applyNumberFormat="0" applyFill="0" applyBorder="0" applyAlignment="0" applyProtection="0"/>
    <xf numFmtId="0" fontId="215" fillId="0" borderId="11"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cellStyleXfs>
  <cellXfs count="380">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 fillId="2" borderId="0" xfId="0" applyFont="1" applyFill="1" applyAlignment="1">
      <alignment horizontal="center"/>
    </xf>
    <xf numFmtId="0" fontId="11" fillId="2" borderId="0" xfId="0" applyFont="1" applyFill="1"/>
    <xf numFmtId="0" fontId="15"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1"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5"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6" fillId="75" borderId="0" xfId="0" applyNumberFormat="1" applyFont="1" applyFill="1"/>
    <xf numFmtId="0" fontId="1" fillId="75" borderId="0" xfId="0" applyFont="1" applyFill="1" applyAlignment="1"/>
    <xf numFmtId="165" fontId="15" fillId="75" borderId="0" xfId="1" applyNumberFormat="1" applyFont="1" applyFill="1"/>
    <xf numFmtId="165" fontId="1" fillId="75" borderId="0" xfId="1" applyNumberFormat="1" applyFont="1" applyFill="1"/>
    <xf numFmtId="0" fontId="261" fillId="75" borderId="0" xfId="0" applyFont="1" applyFill="1"/>
    <xf numFmtId="0" fontId="261" fillId="75" borderId="0" xfId="0" applyNumberFormat="1" applyFont="1" applyFill="1" applyAlignment="1">
      <alignment horizontal="left"/>
    </xf>
    <xf numFmtId="0" fontId="260" fillId="75" borderId="0" xfId="0" applyNumberFormat="1" applyFont="1" applyFill="1" applyAlignment="1">
      <alignment vertical="center"/>
    </xf>
    <xf numFmtId="0" fontId="260" fillId="75" borderId="0" xfId="0" applyNumberFormat="1" applyFont="1" applyFill="1" applyAlignment="1">
      <alignment horizontal="left" vertical="center"/>
    </xf>
    <xf numFmtId="0" fontId="260" fillId="75" borderId="90" xfId="0" applyNumberFormat="1" applyFont="1" applyFill="1" applyBorder="1" applyAlignment="1">
      <alignment horizontal="center" vertical="center"/>
    </xf>
    <xf numFmtId="0" fontId="261" fillId="75" borderId="0" xfId="0" applyNumberFormat="1" applyFont="1" applyFill="1" applyAlignment="1"/>
    <xf numFmtId="164" fontId="261" fillId="75" borderId="0" xfId="2" applyNumberFormat="1" applyFont="1" applyFill="1" applyAlignment="1">
      <alignment horizontal="left"/>
    </xf>
    <xf numFmtId="164" fontId="261" fillId="75" borderId="0" xfId="2" applyNumberFormat="1" applyFont="1" applyFill="1" applyAlignment="1">
      <alignment horizontal="right"/>
    </xf>
    <xf numFmtId="0" fontId="261" fillId="75" borderId="0" xfId="0" applyNumberFormat="1" applyFont="1" applyFill="1" applyAlignment="1">
      <alignment horizontal="right"/>
    </xf>
    <xf numFmtId="165" fontId="261" fillId="75" borderId="0" xfId="1" applyNumberFormat="1" applyFont="1" applyFill="1" applyAlignment="1">
      <alignment horizontal="left"/>
    </xf>
    <xf numFmtId="165" fontId="261" fillId="75" borderId="0" xfId="1" applyNumberFormat="1" applyFont="1" applyFill="1" applyAlignment="1">
      <alignment horizontal="right"/>
    </xf>
    <xf numFmtId="0" fontId="261" fillId="75" borderId="0" xfId="0" applyNumberFormat="1" applyFont="1" applyFill="1" applyBorder="1" applyAlignment="1"/>
    <xf numFmtId="0" fontId="261" fillId="75" borderId="0" xfId="0" applyFont="1" applyFill="1" applyBorder="1"/>
    <xf numFmtId="0" fontId="15"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3" fillId="75" borderId="15" xfId="8" applyFont="1" applyFill="1" applyBorder="1" applyAlignment="1">
      <alignment horizontal="center" wrapText="1"/>
    </xf>
    <xf numFmtId="0" fontId="3" fillId="75" borderId="87" xfId="8" applyFont="1" applyFill="1" applyBorder="1" applyAlignment="1">
      <alignment horizontal="center" wrapText="1"/>
    </xf>
    <xf numFmtId="164" fontId="1" fillId="75" borderId="19" xfId="8" applyNumberFormat="1" applyFont="1" applyFill="1" applyBorder="1"/>
    <xf numFmtId="164" fontId="1" fillId="75" borderId="0" xfId="8" applyNumberFormat="1" applyFont="1" applyFill="1" applyBorder="1" applyAlignment="1">
      <alignment wrapText="1"/>
    </xf>
    <xf numFmtId="164" fontId="1" fillId="75" borderId="26"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7"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87"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1"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1"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7" fontId="1" fillId="75" borderId="20"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164" fontId="1" fillId="75" borderId="20" xfId="10" applyNumberFormat="1" applyFont="1" applyFill="1" applyBorder="1" applyAlignment="1">
      <alignment horizontal="center"/>
    </xf>
    <xf numFmtId="164" fontId="1" fillId="75" borderId="24" xfId="2" applyNumberFormat="1" applyFont="1" applyFill="1" applyBorder="1"/>
    <xf numFmtId="44" fontId="1" fillId="75" borderId="20" xfId="2" quotePrefix="1" applyFont="1" applyFill="1" applyBorder="1" applyAlignment="1">
      <alignment horizontal="right"/>
    </xf>
    <xf numFmtId="44" fontId="1" fillId="75" borderId="25" xfId="2" applyFont="1" applyFill="1" applyBorder="1" applyAlignment="1">
      <alignment horizontal="right"/>
    </xf>
    <xf numFmtId="164" fontId="1" fillId="75" borderId="0" xfId="4" applyNumberFormat="1" applyFont="1" applyFill="1" applyBorder="1"/>
    <xf numFmtId="164" fontId="1" fillId="75" borderId="28"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29" xfId="10" applyNumberFormat="1" applyFont="1" applyFill="1" applyBorder="1"/>
    <xf numFmtId="164" fontId="1" fillId="75" borderId="30" xfId="10"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1" xfId="6" applyNumberFormat="1" applyFont="1" applyFill="1" applyBorder="1" applyAlignment="1"/>
    <xf numFmtId="167" fontId="1" fillId="75" borderId="20" xfId="6" quotePrefix="1" applyNumberFormat="1" applyFont="1" applyFill="1" applyBorder="1" applyAlignment="1"/>
    <xf numFmtId="164" fontId="1" fillId="75" borderId="25" xfId="2" applyNumberFormat="1" applyFont="1" applyFill="1" applyBorder="1"/>
    <xf numFmtId="0" fontId="1" fillId="75" borderId="12" xfId="8" applyNumberFormat="1" applyFont="1" applyFill="1" applyBorder="1" applyAlignment="1"/>
    <xf numFmtId="0" fontId="1" fillId="75" borderId="13" xfId="8" applyNumberFormat="1" applyFont="1" applyFill="1" applyBorder="1" applyAlignment="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4" fontId="1" fillId="75" borderId="23" xfId="10" applyNumberFormat="1" applyFont="1" applyFill="1" applyBorder="1" applyAlignment="1">
      <alignment horizontal="center"/>
    </xf>
    <xf numFmtId="167" fontId="1" fillId="75" borderId="23" xfId="6" quotePrefix="1" applyNumberFormat="1" applyFont="1" applyFill="1" applyBorder="1" applyAlignment="1">
      <alignment horizontal="right"/>
    </xf>
    <xf numFmtId="0" fontId="1" fillId="75" borderId="0" xfId="11" applyFont="1" applyFill="1" applyAlignment="1"/>
    <xf numFmtId="164" fontId="1" fillId="75" borderId="4" xfId="2" applyNumberFormat="1" applyFont="1" applyFill="1" applyBorder="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0" fontId="3" fillId="75" borderId="0" xfId="5" applyFont="1" applyFill="1" applyBorder="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0" fontId="262" fillId="75" borderId="0" xfId="5" applyFont="1" applyFill="1" applyBorder="1"/>
    <xf numFmtId="0" fontId="1" fillId="75" borderId="0" xfId="5" applyFont="1" applyFill="1" applyBorder="1" applyAlignment="1">
      <alignment horizontal="center"/>
    </xf>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3" fillId="75" borderId="0" xfId="5" applyFont="1" applyFill="1" applyBorder="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0" fontId="261" fillId="75" borderId="0" xfId="0" applyNumberFormat="1" applyFont="1" applyFill="1" applyBorder="1" applyAlignment="1">
      <alignment horizontal="left"/>
    </xf>
    <xf numFmtId="165" fontId="261" fillId="75" borderId="0" xfId="1" applyNumberFormat="1" applyFont="1" applyFill="1" applyBorder="1" applyAlignment="1"/>
    <xf numFmtId="0" fontId="261" fillId="75" borderId="0" xfId="0" applyNumberFormat="1" applyFont="1" applyFill="1" applyBorder="1" applyAlignment="1">
      <alignment horizontal="right"/>
    </xf>
    <xf numFmtId="165" fontId="261" fillId="75" borderId="0" xfId="1" applyNumberFormat="1" applyFont="1" applyFill="1" applyBorder="1" applyAlignment="1">
      <alignment horizontal="right"/>
    </xf>
    <xf numFmtId="165" fontId="261" fillId="75" borderId="6" xfId="1" applyNumberFormat="1" applyFont="1" applyFill="1" applyBorder="1" applyAlignment="1">
      <alignment horizontal="left"/>
    </xf>
    <xf numFmtId="165" fontId="261" fillId="75" borderId="0" xfId="1" applyNumberFormat="1" applyFont="1" applyFill="1" applyBorder="1" applyAlignment="1">
      <alignment horizontal="left"/>
    </xf>
    <xf numFmtId="165" fontId="261" fillId="75" borderId="1" xfId="1" applyNumberFormat="1" applyFont="1" applyFill="1" applyBorder="1" applyAlignment="1"/>
    <xf numFmtId="165" fontId="261" fillId="75" borderId="1" xfId="1" applyNumberFormat="1" applyFont="1" applyFill="1" applyBorder="1" applyAlignment="1">
      <alignment horizontal="right"/>
    </xf>
    <xf numFmtId="0" fontId="261" fillId="75" borderId="0" xfId="0" applyFont="1" applyFill="1" applyAlignment="1"/>
    <xf numFmtId="0" fontId="260" fillId="75" borderId="0" xfId="0" applyFont="1" applyFill="1" applyAlignment="1"/>
    <xf numFmtId="0" fontId="260" fillId="75" borderId="0" xfId="0" applyFont="1" applyFill="1" applyAlignment="1">
      <alignment horizontal="left"/>
    </xf>
    <xf numFmtId="0" fontId="261" fillId="75" borderId="5" xfId="0" applyFont="1" applyFill="1" applyBorder="1" applyAlignment="1">
      <alignment wrapText="1"/>
    </xf>
    <xf numFmtId="0" fontId="261" fillId="75" borderId="0" xfId="0" applyFont="1" applyFill="1" applyAlignment="1">
      <alignment horizontal="left"/>
    </xf>
    <xf numFmtId="0" fontId="261" fillId="75" borderId="0" xfId="0" applyFont="1" applyFill="1" applyAlignment="1">
      <alignment horizontal="left" indent="1"/>
    </xf>
    <xf numFmtId="164" fontId="1" fillId="75" borderId="3" xfId="4" applyNumberFormat="1" applyFont="1" applyFill="1" applyBorder="1" applyAlignment="1">
      <alignment horizontal="center"/>
    </xf>
    <xf numFmtId="164" fontId="261" fillId="75" borderId="3" xfId="2" applyNumberFormat="1" applyFont="1" applyFill="1" applyBorder="1" applyAlignment="1">
      <alignment horizontal="left"/>
    </xf>
    <xf numFmtId="165" fontId="261" fillId="75" borderId="0" xfId="1" applyNumberFormat="1" applyFont="1" applyFill="1" applyAlignment="1">
      <alignment horizontal="right" wrapText="1"/>
    </xf>
    <xf numFmtId="165" fontId="261" fillId="75" borderId="0" xfId="1" applyNumberFormat="1" applyFont="1" applyFill="1" applyBorder="1" applyAlignment="1">
      <alignment horizontal="right" wrapText="1"/>
    </xf>
    <xf numFmtId="165" fontId="261" fillId="75" borderId="6" xfId="1" applyNumberFormat="1" applyFont="1" applyFill="1" applyBorder="1" applyAlignment="1">
      <alignment horizontal="right" wrapText="1"/>
    </xf>
    <xf numFmtId="0" fontId="261" fillId="75" borderId="5" xfId="0" applyFont="1" applyFill="1" applyBorder="1" applyAlignment="1">
      <alignment horizontal="right"/>
    </xf>
    <xf numFmtId="165" fontId="261"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21"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6" fillId="0" borderId="0" xfId="0" applyNumberFormat="1" applyFont="1" applyFill="1"/>
    <xf numFmtId="44" fontId="3" fillId="0" borderId="0" xfId="0" applyNumberFormat="1" applyFont="1" applyFill="1"/>
    <xf numFmtId="0" fontId="266" fillId="0" borderId="0" xfId="0" applyFont="1" applyFill="1"/>
    <xf numFmtId="44" fontId="272" fillId="0" borderId="0" xfId="0" applyNumberFormat="1" applyFont="1" applyFill="1"/>
    <xf numFmtId="165" fontId="15" fillId="0" borderId="0" xfId="1" applyNumberFormat="1" applyFont="1" applyFill="1"/>
    <xf numFmtId="0" fontId="22"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4"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Border="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xf numFmtId="165" fontId="1" fillId="0" borderId="1" xfId="1" applyNumberFormat="1" applyFont="1" applyFill="1" applyBorder="1"/>
    <xf numFmtId="165" fontId="1" fillId="0" borderId="3" xfId="1" applyNumberFormat="1" applyFont="1" applyFill="1" applyBorder="1" applyAlignment="1">
      <alignment horizontal="center"/>
    </xf>
    <xf numFmtId="9" fontId="1" fillId="0" borderId="0" xfId="3" applyFont="1" applyFill="1" applyBorder="1"/>
    <xf numFmtId="9" fontId="3" fillId="0" borderId="0" xfId="3" applyFont="1" applyFill="1" applyBorder="1"/>
    <xf numFmtId="165" fontId="1" fillId="0" borderId="0" xfId="5" applyNumberFormat="1" applyFont="1" applyFill="1" applyBorder="1"/>
    <xf numFmtId="164" fontId="3" fillId="0" borderId="15" xfId="8" applyNumberFormat="1" applyFont="1" applyFill="1" applyBorder="1" applyAlignment="1">
      <alignment horizontal="center" wrapText="1"/>
    </xf>
    <xf numFmtId="164" fontId="3" fillId="0" borderId="87" xfId="8" applyNumberFormat="1" applyFont="1" applyFill="1" applyBorder="1" applyAlignment="1">
      <alignment horizontal="center" wrapText="1"/>
    </xf>
    <xf numFmtId="44" fontId="1" fillId="0" borderId="88" xfId="2" applyFont="1" applyFill="1" applyBorder="1" applyAlignment="1"/>
    <xf numFmtId="44" fontId="1" fillId="0" borderId="21" xfId="2" applyFont="1" applyFill="1" applyBorder="1" applyAlignment="1">
      <alignment horizontal="right"/>
    </xf>
    <xf numFmtId="43" fontId="1" fillId="0" borderId="73" xfId="6" quotePrefix="1" applyNumberFormat="1" applyFont="1" applyFill="1" applyBorder="1" applyAlignment="1">
      <alignment horizontal="right"/>
    </xf>
    <xf numFmtId="43" fontId="1" fillId="0" borderId="21" xfId="6" quotePrefix="1" applyNumberFormat="1" applyFont="1" applyFill="1" applyBorder="1" applyAlignment="1">
      <alignment horizontal="right"/>
    </xf>
    <xf numFmtId="167" fontId="1" fillId="0" borderId="73" xfId="6" quotePrefix="1" applyNumberFormat="1" applyFont="1" applyFill="1" applyBorder="1" applyAlignment="1">
      <alignment horizontal="right"/>
    </xf>
    <xf numFmtId="167" fontId="1" fillId="0" borderId="21" xfId="6" quotePrefix="1" applyNumberFormat="1" applyFont="1" applyFill="1" applyBorder="1" applyAlignment="1">
      <alignment horizontal="right"/>
    </xf>
    <xf numFmtId="167" fontId="1" fillId="0" borderId="95"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5" xfId="2" applyFont="1" applyFill="1" applyBorder="1" applyAlignment="1">
      <alignment horizontal="right"/>
    </xf>
    <xf numFmtId="0" fontId="3" fillId="2"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2"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3" fontId="22" fillId="0" borderId="0" xfId="0" applyNumberFormat="1" applyFont="1" applyFill="1" applyBorder="1"/>
    <xf numFmtId="0" fontId="3" fillId="75" borderId="0" xfId="0" applyFont="1" applyFill="1"/>
    <xf numFmtId="165" fontId="261" fillId="75" borderId="1" xfId="1" applyNumberFormat="1" applyFont="1" applyFill="1" applyBorder="1" applyAlignment="1">
      <alignment horizontal="right" wrapText="1"/>
    </xf>
    <xf numFmtId="165" fontId="261"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73" fillId="2" borderId="0" xfId="0" applyNumberFormat="1" applyFont="1" applyFill="1" applyBorder="1" applyAlignment="1"/>
    <xf numFmtId="44" fontId="1" fillId="75" borderId="0" xfId="2" applyFont="1" applyFill="1" applyBorder="1"/>
    <xf numFmtId="166" fontId="1" fillId="0" borderId="0" xfId="3" applyNumberFormat="1" applyFont="1" applyFill="1" applyBorder="1"/>
    <xf numFmtId="0" fontId="261" fillId="2" borderId="0" xfId="0" applyFont="1" applyFill="1"/>
    <xf numFmtId="165" fontId="261" fillId="75" borderId="0" xfId="1" applyNumberFormat="1" applyFont="1" applyFill="1"/>
    <xf numFmtId="9" fontId="261"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1" fillId="75" borderId="0" xfId="0" applyNumberFormat="1" applyFont="1" applyFill="1" applyAlignment="1"/>
    <xf numFmtId="165" fontId="274" fillId="75" borderId="0" xfId="0" applyNumberFormat="1" applyFont="1" applyFill="1" applyAlignment="1"/>
    <xf numFmtId="10" fontId="6" fillId="0" borderId="0" xfId="3" applyNumberFormat="1" applyFont="1" applyFill="1" applyBorder="1" applyAlignment="1"/>
    <xf numFmtId="165" fontId="261" fillId="75" borderId="0" xfId="0" applyNumberFormat="1" applyFont="1" applyFill="1"/>
    <xf numFmtId="0" fontId="275" fillId="2" borderId="0" xfId="0" applyFon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xf numFmtId="0" fontId="260" fillId="75" borderId="0" xfId="0" applyFont="1" applyFill="1" applyBorder="1" applyAlignment="1">
      <alignment horizontal="center"/>
    </xf>
    <xf numFmtId="0" fontId="260" fillId="75" borderId="2" xfId="0" applyFont="1" applyFill="1" applyBorder="1" applyAlignment="1">
      <alignment horizontal="center"/>
    </xf>
    <xf numFmtId="0" fontId="260" fillId="75" borderId="0" xfId="0" applyFont="1" applyFill="1" applyAlignment="1">
      <alignment horizontal="center"/>
    </xf>
    <xf numFmtId="0" fontId="260" fillId="75" borderId="0" xfId="0" applyNumberFormat="1" applyFont="1" applyFill="1" applyAlignment="1">
      <alignment horizontal="center"/>
    </xf>
    <xf numFmtId="0" fontId="1" fillId="75" borderId="0" xfId="11" applyFont="1" applyFill="1" applyAlignment="1">
      <alignment horizontal="left"/>
    </xf>
    <xf numFmtId="0" fontId="19" fillId="0" borderId="0" xfId="0" applyFont="1" applyFill="1"/>
    <xf numFmtId="0" fontId="25" fillId="0" borderId="0" xfId="0" applyFont="1" applyFill="1"/>
    <xf numFmtId="0" fontId="0" fillId="0" borderId="2" xfId="0" applyFill="1" applyBorder="1"/>
    <xf numFmtId="0" fontId="18" fillId="0" borderId="0" xfId="0" applyFont="1" applyFill="1" applyAlignment="1">
      <alignment horizontal="left" wrapText="1" readingOrder="1"/>
    </xf>
    <xf numFmtId="0" fontId="0" fillId="0" borderId="0" xfId="0" applyFill="1" applyAlignment="1">
      <alignment wrapText="1" readingOrder="1"/>
    </xf>
    <xf numFmtId="0" fontId="17" fillId="0" borderId="0" xfId="0" applyFont="1" applyFill="1" applyAlignment="1">
      <alignment horizontal="left" indent="5" readingOrder="1"/>
    </xf>
    <xf numFmtId="0" fontId="17" fillId="0" borderId="0" xfId="0" applyFont="1" applyFill="1" applyAlignment="1">
      <alignment horizontal="left" wrapText="1" readingOrder="1"/>
    </xf>
    <xf numFmtId="0" fontId="0" fillId="0" borderId="0" xfId="0" applyFill="1" applyAlignment="1"/>
    <xf numFmtId="0" fontId="17" fillId="0" borderId="0" xfId="0" applyFont="1" applyFill="1" applyAlignment="1">
      <alignment readingOrder="1"/>
    </xf>
    <xf numFmtId="0" fontId="17"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1" fillId="75" borderId="0" xfId="3" applyNumberFormat="1" applyFont="1" applyFill="1"/>
    <xf numFmtId="9" fontId="1" fillId="75" borderId="0" xfId="3" applyFont="1" applyFill="1" applyBorder="1"/>
    <xf numFmtId="43" fontId="1" fillId="0" borderId="95" xfId="1" quotePrefix="1" applyFont="1" applyFill="1" applyBorder="1" applyAlignment="1">
      <alignment horizontal="right"/>
    </xf>
    <xf numFmtId="43" fontId="1" fillId="0" borderId="21" xfId="1" quotePrefix="1" applyFont="1" applyFill="1" applyBorder="1" applyAlignment="1">
      <alignment horizontal="right"/>
    </xf>
    <xf numFmtId="0" fontId="17"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95" xfId="6" quotePrefix="1" applyNumberFormat="1" applyFont="1" applyFill="1" applyBorder="1" applyAlignment="1">
      <alignment horizontal="right"/>
    </xf>
    <xf numFmtId="0" fontId="260" fillId="0" borderId="1" xfId="0" applyFont="1" applyFill="1" applyBorder="1" applyAlignment="1">
      <alignment horizontal="center"/>
    </xf>
    <xf numFmtId="0" fontId="261" fillId="0" borderId="0" xfId="0" applyFont="1" applyFill="1"/>
    <xf numFmtId="43" fontId="1" fillId="0" borderId="21" xfId="6" applyNumberFormat="1" applyFont="1" applyFill="1" applyBorder="1" applyAlignment="1">
      <alignment horizontal="right"/>
    </xf>
    <xf numFmtId="0" fontId="260" fillId="75" borderId="0" xfId="0" applyFont="1" applyFill="1" applyAlignment="1">
      <alignment horizontal="center"/>
    </xf>
    <xf numFmtId="0" fontId="260" fillId="75" borderId="0" xfId="0" applyNumberFormat="1" applyFont="1" applyFill="1" applyAlignment="1">
      <alignment horizontal="center"/>
    </xf>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0" fontId="263" fillId="0" borderId="0" xfId="5" applyFont="1" applyFill="1" applyBorder="1"/>
    <xf numFmtId="0" fontId="263" fillId="75" borderId="0" xfId="5" applyFont="1" applyFill="1" applyBorder="1" applyAlignment="1">
      <alignment horizontal="left" vertical="top" wrapText="1"/>
    </xf>
    <xf numFmtId="0" fontId="263" fillId="75" borderId="0" xfId="5" applyFont="1" applyFill="1" applyBorder="1" applyAlignment="1">
      <alignment horizontal="left" vertical="top" wrapText="1"/>
    </xf>
    <xf numFmtId="0" fontId="3" fillId="2" borderId="0" xfId="0" applyFont="1" applyFill="1" applyAlignment="1">
      <alignment horizontal="center"/>
    </xf>
    <xf numFmtId="0" fontId="3" fillId="2" borderId="0" xfId="0" applyFont="1" applyFill="1" applyBorder="1" applyAlignment="1"/>
    <xf numFmtId="0" fontId="261" fillId="2" borderId="0" xfId="0" applyFont="1" applyFill="1" applyBorder="1"/>
    <xf numFmtId="165" fontId="261" fillId="2" borderId="0" xfId="1" applyNumberFormat="1" applyFont="1" applyFill="1"/>
    <xf numFmtId="165" fontId="261" fillId="0" borderId="0" xfId="1" applyNumberFormat="1" applyFont="1" applyFill="1"/>
    <xf numFmtId="165" fontId="260" fillId="0" borderId="0" xfId="1" applyNumberFormat="1" applyFont="1" applyFill="1"/>
    <xf numFmtId="165" fontId="261" fillId="2" borderId="0" xfId="0" applyNumberFormat="1" applyFont="1" applyFill="1"/>
    <xf numFmtId="166" fontId="260" fillId="75" borderId="0" xfId="3" applyNumberFormat="1" applyFont="1" applyFill="1" applyBorder="1" applyAlignment="1">
      <alignment horizontal="right" wrapText="1"/>
    </xf>
    <xf numFmtId="42" fontId="3" fillId="0" borderId="0" xfId="0" applyNumberFormat="1" applyFont="1" applyFill="1" applyBorder="1" applyAlignment="1"/>
    <xf numFmtId="165" fontId="261" fillId="0" borderId="1" xfId="1" applyNumberFormat="1" applyFont="1" applyFill="1" applyBorder="1"/>
    <xf numFmtId="42" fontId="260" fillId="0" borderId="86" xfId="0" applyNumberFormat="1" applyFont="1" applyFill="1" applyBorder="1"/>
    <xf numFmtId="43" fontId="15" fillId="2" borderId="0" xfId="1" applyNumberFormat="1" applyFont="1" applyFill="1"/>
    <xf numFmtId="42" fontId="261" fillId="0" borderId="0" xfId="1" applyNumberFormat="1" applyFont="1" applyFill="1"/>
    <xf numFmtId="42" fontId="261" fillId="0" borderId="1" xfId="1" applyNumberFormat="1" applyFont="1" applyFill="1" applyBorder="1"/>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11" applyFont="1" applyFill="1" applyAlignment="1">
      <alignment horizontal="left"/>
    </xf>
    <xf numFmtId="0" fontId="263" fillId="75" borderId="0" xfId="5" applyFont="1" applyFill="1" applyBorder="1" applyAlignment="1">
      <alignment vertical="top"/>
    </xf>
    <xf numFmtId="0" fontId="263" fillId="75" borderId="0" xfId="5" applyFont="1" applyFill="1" applyBorder="1" applyAlignment="1">
      <alignment horizontal="left" vertical="top" wrapText="1"/>
    </xf>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3" fillId="75" borderId="0" xfId="5" applyFont="1" applyFill="1" applyBorder="1" applyAlignment="1">
      <alignment horizontal="left" vertical="top" wrapText="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164" fontId="1" fillId="0" borderId="4" xfId="2" applyNumberFormat="1" applyFont="1" applyFill="1" applyBorder="1" applyAlignment="1"/>
    <xf numFmtId="165" fontId="1" fillId="0" borderId="0" xfId="6" quotePrefix="1" applyNumberFormat="1" applyFont="1" applyFill="1" applyBorder="1" applyAlignment="1">
      <alignment horizontal="right"/>
    </xf>
    <xf numFmtId="164" fontId="1" fillId="0" borderId="24" xfId="2" applyNumberFormat="1" applyFont="1" applyFill="1" applyBorder="1"/>
    <xf numFmtId="164" fontId="1" fillId="0" borderId="29" xfId="10" applyNumberFormat="1" applyFont="1" applyFill="1" applyBorder="1"/>
    <xf numFmtId="164" fontId="1" fillId="0" borderId="30" xfId="10" applyNumberFormat="1" applyFont="1" applyFill="1" applyBorder="1"/>
    <xf numFmtId="164" fontId="1" fillId="0" borderId="0" xfId="10" applyNumberFormat="1" applyFont="1" applyFill="1" applyBorder="1"/>
    <xf numFmtId="164" fontId="261" fillId="0" borderId="0" xfId="2" applyNumberFormat="1" applyFont="1" applyFill="1" applyAlignment="1">
      <alignment horizontal="right"/>
    </xf>
    <xf numFmtId="165" fontId="261" fillId="0" borderId="0" xfId="1" applyNumberFormat="1" applyFont="1" applyFill="1" applyAlignment="1"/>
    <xf numFmtId="165" fontId="279" fillId="0" borderId="0" xfId="1" applyNumberFormat="1" applyFont="1" applyFill="1"/>
    <xf numFmtId="165" fontId="279" fillId="75" borderId="0" xfId="1" applyNumberFormat="1" applyFont="1" applyFill="1"/>
    <xf numFmtId="0" fontId="15" fillId="0" borderId="0" xfId="0" applyFont="1" applyFill="1" applyAlignment="1">
      <alignment horizontal="left" vertical="top" wrapText="1" readingOrder="1"/>
    </xf>
    <xf numFmtId="0" fontId="276" fillId="0" borderId="0" xfId="0" applyFont="1" applyFill="1" applyAlignment="1">
      <alignment vertical="top"/>
    </xf>
    <xf numFmtId="0" fontId="17"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7" fillId="0" borderId="0" xfId="0" applyFont="1" applyFill="1" applyAlignment="1">
      <alignment horizontal="left" vertical="top" wrapText="1" indent="5" readingOrder="1"/>
    </xf>
    <xf numFmtId="0" fontId="3" fillId="2" borderId="0" xfId="0" applyFont="1" applyFill="1" applyAlignment="1">
      <alignment horizontal="center"/>
    </xf>
    <xf numFmtId="0" fontId="1" fillId="2" borderId="0" xfId="0" applyFont="1" applyFill="1" applyBorder="1" applyAlignment="1">
      <alignment horizontal="left" wrapText="1"/>
    </xf>
    <xf numFmtId="0" fontId="3" fillId="0" borderId="0" xfId="0" applyFont="1" applyFill="1" applyAlignment="1">
      <alignment horizontal="center"/>
    </xf>
    <xf numFmtId="0" fontId="3" fillId="75" borderId="0" xfId="5" applyFont="1" applyFill="1" applyAlignment="1">
      <alignment horizontal="center"/>
    </xf>
    <xf numFmtId="0" fontId="263" fillId="75" borderId="0" xfId="5" applyFont="1" applyFill="1" applyBorder="1" applyAlignment="1">
      <alignment horizontal="left" vertical="top" wrapText="1"/>
    </xf>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75" borderId="89" xfId="0" applyNumberFormat="1" applyFont="1" applyFill="1" applyBorder="1" applyAlignment="1">
      <alignment horizontal="center" vertical="center"/>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0" fontId="3" fillId="75" borderId="0" xfId="8" applyFont="1" applyFill="1" applyBorder="1" applyAlignment="1">
      <alignment horizontal="center"/>
    </xf>
    <xf numFmtId="164" fontId="1" fillId="75" borderId="22" xfId="10" applyNumberFormat="1" applyFont="1" applyFill="1" applyBorder="1" applyAlignment="1">
      <alignment horizontal="left"/>
    </xf>
    <xf numFmtId="164" fontId="1" fillId="75" borderId="1" xfId="10" applyNumberFormat="1" applyFont="1" applyFill="1" applyBorder="1" applyAlignment="1">
      <alignment horizontal="left"/>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0" fontId="1" fillId="75" borderId="0" xfId="5" applyFont="1" applyFill="1" applyBorder="1" applyAlignment="1">
      <alignment horizontal="left" vertical="top"/>
    </xf>
  </cellXfs>
  <cellStyles count="4358">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1"/>
  <sheetViews>
    <sheetView showGridLines="0" tabSelected="1" view="pageBreakPreview" zoomScaleNormal="90" zoomScaleSheetLayoutView="100" workbookViewId="0"/>
  </sheetViews>
  <sheetFormatPr defaultRowHeight="15"/>
  <cols>
    <col min="1" max="16384" width="9.140625" style="189"/>
  </cols>
  <sheetData>
    <row r="3" spans="1:18" ht="48.75">
      <c r="A3" s="282" t="s">
        <v>33</v>
      </c>
      <c r="N3" s="283"/>
    </row>
    <row r="4" spans="1:18" ht="12" customHeight="1">
      <c r="A4" s="282"/>
      <c r="N4" s="283"/>
    </row>
    <row r="5" spans="1:18" ht="15.75" thickBot="1">
      <c r="A5" s="284"/>
      <c r="B5" s="284"/>
      <c r="C5" s="284"/>
      <c r="D5" s="284"/>
      <c r="E5" s="284"/>
      <c r="F5" s="284"/>
      <c r="G5" s="284"/>
      <c r="H5" s="284"/>
      <c r="I5" s="284"/>
      <c r="J5" s="284"/>
      <c r="K5" s="284"/>
      <c r="L5" s="284"/>
      <c r="M5" s="284"/>
      <c r="N5" s="284"/>
      <c r="O5" s="284"/>
      <c r="P5" s="284"/>
      <c r="Q5" s="284"/>
      <c r="R5" s="284"/>
    </row>
    <row r="6" spans="1:18" ht="6" customHeight="1">
      <c r="A6" s="290"/>
      <c r="B6" s="289"/>
      <c r="C6" s="289"/>
      <c r="D6" s="289"/>
      <c r="E6" s="289"/>
      <c r="F6" s="289"/>
      <c r="G6" s="289"/>
      <c r="H6" s="289"/>
      <c r="I6" s="289"/>
      <c r="J6" s="289"/>
      <c r="K6" s="289"/>
      <c r="L6" s="289"/>
      <c r="M6" s="289"/>
      <c r="N6" s="289"/>
      <c r="O6" s="289"/>
    </row>
    <row r="7" spans="1:18" ht="55.5" customHeight="1">
      <c r="A7" s="358" t="s">
        <v>264</v>
      </c>
      <c r="B7" s="360"/>
      <c r="C7" s="360"/>
      <c r="D7" s="360"/>
      <c r="E7" s="360"/>
      <c r="F7" s="360"/>
      <c r="G7" s="360"/>
      <c r="H7" s="360"/>
      <c r="I7" s="360"/>
      <c r="J7" s="360"/>
      <c r="K7" s="360"/>
      <c r="L7" s="360"/>
      <c r="M7" s="360"/>
      <c r="N7" s="360"/>
      <c r="O7" s="360"/>
      <c r="P7" s="360"/>
      <c r="Q7" s="360"/>
      <c r="R7" s="360"/>
    </row>
    <row r="8" spans="1:18" ht="6" customHeight="1">
      <c r="A8" s="290"/>
      <c r="B8" s="289"/>
      <c r="C8" s="289"/>
      <c r="D8" s="289"/>
      <c r="E8" s="289"/>
      <c r="F8" s="289"/>
      <c r="G8" s="289"/>
      <c r="H8" s="289"/>
      <c r="I8" s="289"/>
      <c r="J8" s="289"/>
      <c r="K8" s="289"/>
      <c r="L8" s="289"/>
      <c r="M8" s="289"/>
      <c r="N8" s="289"/>
      <c r="O8" s="289"/>
    </row>
    <row r="9" spans="1:18" ht="57.75" customHeight="1">
      <c r="A9" s="358" t="s">
        <v>254</v>
      </c>
      <c r="B9" s="360"/>
      <c r="C9" s="360"/>
      <c r="D9" s="360"/>
      <c r="E9" s="360"/>
      <c r="F9" s="360"/>
      <c r="G9" s="360"/>
      <c r="H9" s="360"/>
      <c r="I9" s="360"/>
      <c r="J9" s="360"/>
      <c r="K9" s="360"/>
      <c r="L9" s="360"/>
      <c r="M9" s="360"/>
      <c r="N9" s="360"/>
      <c r="O9" s="360"/>
      <c r="P9" s="360"/>
      <c r="Q9" s="360"/>
      <c r="R9" s="360"/>
    </row>
    <row r="10" spans="1:18">
      <c r="A10" s="285"/>
      <c r="B10" s="286"/>
      <c r="C10" s="286"/>
      <c r="D10" s="286"/>
      <c r="E10" s="286"/>
      <c r="F10" s="286"/>
      <c r="G10" s="286"/>
      <c r="H10" s="286"/>
      <c r="I10" s="286"/>
      <c r="J10" s="286"/>
      <c r="K10" s="286"/>
      <c r="L10" s="286"/>
      <c r="M10" s="286"/>
      <c r="N10" s="286"/>
      <c r="O10" s="286"/>
    </row>
    <row r="11" spans="1:18">
      <c r="A11" s="287" t="s">
        <v>232</v>
      </c>
    </row>
    <row r="12" spans="1:18">
      <c r="A12" s="287" t="s">
        <v>120</v>
      </c>
    </row>
    <row r="13" spans="1:18" ht="26.25" customHeight="1">
      <c r="A13" s="361" t="s">
        <v>170</v>
      </c>
      <c r="B13" s="361"/>
      <c r="C13" s="361"/>
      <c r="D13" s="361"/>
      <c r="E13" s="361"/>
      <c r="F13" s="361"/>
      <c r="G13" s="361"/>
      <c r="H13" s="361"/>
      <c r="I13" s="361"/>
      <c r="J13" s="361"/>
      <c r="K13" s="361"/>
      <c r="L13" s="361"/>
      <c r="M13" s="361"/>
      <c r="N13" s="361"/>
      <c r="O13" s="361"/>
      <c r="P13" s="361"/>
      <c r="Q13" s="361"/>
      <c r="R13" s="361"/>
    </row>
    <row r="14" spans="1:18">
      <c r="A14" s="361" t="s">
        <v>177</v>
      </c>
      <c r="B14" s="361"/>
      <c r="C14" s="361"/>
      <c r="D14" s="361"/>
      <c r="E14" s="361"/>
      <c r="F14" s="361"/>
      <c r="G14" s="361"/>
      <c r="H14" s="361"/>
      <c r="I14" s="361"/>
      <c r="J14" s="361"/>
      <c r="K14" s="361"/>
      <c r="L14" s="361"/>
      <c r="M14" s="361"/>
      <c r="N14" s="361"/>
      <c r="O14" s="361"/>
      <c r="P14" s="361"/>
      <c r="Q14" s="361"/>
      <c r="R14" s="361"/>
    </row>
    <row r="15" spans="1:18">
      <c r="A15" s="287" t="s">
        <v>203</v>
      </c>
    </row>
    <row r="16" spans="1:18">
      <c r="A16" s="287" t="s">
        <v>251</v>
      </c>
    </row>
    <row r="17" spans="1:18" ht="16.5">
      <c r="A17" s="287" t="s">
        <v>255</v>
      </c>
    </row>
    <row r="18" spans="1:18">
      <c r="A18" s="287" t="s">
        <v>121</v>
      </c>
    </row>
    <row r="19" spans="1:18" ht="6" customHeight="1">
      <c r="A19" s="290"/>
      <c r="B19" s="289"/>
      <c r="C19" s="289"/>
      <c r="D19" s="289"/>
      <c r="E19" s="289"/>
      <c r="F19" s="289"/>
      <c r="G19" s="289"/>
      <c r="H19" s="289"/>
      <c r="I19" s="289"/>
      <c r="J19" s="289"/>
      <c r="K19" s="289"/>
      <c r="L19" s="289"/>
      <c r="M19" s="289"/>
      <c r="N19" s="289"/>
      <c r="O19" s="289"/>
    </row>
    <row r="20" spans="1:18" ht="391.5" customHeight="1">
      <c r="A20" s="358" t="s">
        <v>263</v>
      </c>
      <c r="B20" s="359"/>
      <c r="C20" s="359"/>
      <c r="D20" s="359"/>
      <c r="E20" s="359"/>
      <c r="F20" s="359"/>
      <c r="G20" s="359"/>
      <c r="H20" s="359"/>
      <c r="I20" s="359"/>
      <c r="J20" s="359"/>
      <c r="K20" s="359"/>
      <c r="L20" s="359"/>
      <c r="M20" s="359"/>
      <c r="N20" s="359"/>
      <c r="O20" s="359"/>
      <c r="P20" s="359"/>
      <c r="Q20" s="359"/>
      <c r="R20" s="359"/>
    </row>
    <row r="21" spans="1:18" ht="6" customHeight="1">
      <c r="A21" s="290"/>
      <c r="B21" s="289"/>
      <c r="C21" s="289"/>
      <c r="D21" s="289"/>
      <c r="E21" s="289"/>
      <c r="F21" s="289"/>
      <c r="G21" s="289"/>
      <c r="H21" s="289"/>
      <c r="I21" s="289"/>
      <c r="J21" s="289"/>
      <c r="K21" s="289"/>
      <c r="L21" s="289"/>
      <c r="M21" s="289"/>
      <c r="N21" s="289"/>
      <c r="O21" s="289"/>
    </row>
    <row r="22" spans="1:18" ht="34.5" customHeight="1">
      <c r="A22" s="358" t="s">
        <v>262</v>
      </c>
      <c r="B22" s="359"/>
      <c r="C22" s="359"/>
      <c r="D22" s="359"/>
      <c r="E22" s="359"/>
      <c r="F22" s="359"/>
      <c r="G22" s="359"/>
      <c r="H22" s="359"/>
      <c r="I22" s="359"/>
      <c r="J22" s="359"/>
      <c r="K22" s="359"/>
      <c r="L22" s="359"/>
      <c r="M22" s="359"/>
      <c r="N22" s="359"/>
      <c r="O22" s="359"/>
      <c r="P22" s="359"/>
      <c r="Q22" s="359"/>
      <c r="R22" s="359"/>
    </row>
    <row r="23" spans="1:18" ht="6" customHeight="1">
      <c r="A23" s="290"/>
      <c r="B23" s="289"/>
      <c r="C23" s="289"/>
      <c r="D23" s="289"/>
      <c r="E23" s="289"/>
      <c r="F23" s="289"/>
      <c r="G23" s="289"/>
      <c r="H23" s="289"/>
      <c r="I23" s="289"/>
      <c r="J23" s="289"/>
      <c r="K23" s="289"/>
      <c r="L23" s="289"/>
      <c r="M23" s="289"/>
      <c r="N23" s="289"/>
      <c r="O23" s="289"/>
    </row>
    <row r="24" spans="1:18" ht="33" customHeight="1">
      <c r="A24" s="358" t="s">
        <v>180</v>
      </c>
      <c r="B24" s="359"/>
      <c r="C24" s="359"/>
      <c r="D24" s="359"/>
      <c r="E24" s="359"/>
      <c r="F24" s="359"/>
      <c r="G24" s="359"/>
      <c r="H24" s="359"/>
      <c r="I24" s="359"/>
      <c r="J24" s="359"/>
      <c r="K24" s="359"/>
      <c r="L24" s="359"/>
      <c r="M24" s="359"/>
      <c r="N24" s="359"/>
      <c r="O24" s="359"/>
      <c r="P24" s="359"/>
      <c r="Q24" s="359"/>
      <c r="R24" s="359"/>
    </row>
    <row r="25" spans="1:18" ht="5.25" customHeight="1">
      <c r="A25" s="291"/>
      <c r="B25" s="292"/>
      <c r="C25" s="292"/>
      <c r="D25" s="292"/>
      <c r="E25" s="292"/>
      <c r="F25" s="292"/>
      <c r="G25" s="292"/>
      <c r="H25" s="292"/>
      <c r="I25" s="292"/>
      <c r="J25" s="292"/>
      <c r="K25" s="292"/>
      <c r="L25" s="292"/>
      <c r="M25" s="292"/>
      <c r="N25" s="292"/>
      <c r="O25" s="292"/>
      <c r="P25" s="292"/>
      <c r="Q25" s="292"/>
      <c r="R25" s="292"/>
    </row>
    <row r="26" spans="1:18">
      <c r="A26" s="358" t="s">
        <v>184</v>
      </c>
      <c r="B26" s="359"/>
      <c r="C26" s="359"/>
      <c r="D26" s="359"/>
      <c r="E26" s="359"/>
      <c r="F26" s="359"/>
      <c r="G26" s="359"/>
      <c r="H26" s="359"/>
      <c r="I26" s="359"/>
      <c r="J26" s="359"/>
      <c r="K26" s="359"/>
      <c r="L26" s="359"/>
      <c r="M26" s="359"/>
      <c r="N26" s="359"/>
      <c r="O26" s="359"/>
      <c r="P26" s="359"/>
      <c r="Q26" s="359"/>
      <c r="R26" s="359"/>
    </row>
    <row r="27" spans="1:18" ht="5.25" customHeight="1">
      <c r="A27" s="298"/>
      <c r="B27" s="299"/>
      <c r="C27" s="299"/>
      <c r="D27" s="299"/>
      <c r="E27" s="299"/>
      <c r="F27" s="299"/>
      <c r="G27" s="299"/>
      <c r="H27" s="299"/>
      <c r="I27" s="299"/>
      <c r="J27" s="299"/>
      <c r="K27" s="299"/>
      <c r="L27" s="299"/>
      <c r="M27" s="299"/>
      <c r="N27" s="299"/>
      <c r="O27" s="299"/>
      <c r="P27" s="299"/>
      <c r="Q27" s="299"/>
      <c r="R27" s="299"/>
    </row>
    <row r="28" spans="1:18" s="293" customFormat="1" ht="51.75" customHeight="1">
      <c r="A28" s="356" t="s">
        <v>261</v>
      </c>
      <c r="B28" s="357"/>
      <c r="C28" s="357"/>
      <c r="D28" s="357"/>
      <c r="E28" s="357"/>
      <c r="F28" s="357"/>
      <c r="G28" s="357"/>
      <c r="H28" s="357"/>
      <c r="I28" s="357"/>
      <c r="J28" s="357"/>
      <c r="K28" s="357"/>
      <c r="L28" s="357"/>
      <c r="M28" s="357"/>
      <c r="N28" s="357"/>
      <c r="O28" s="357"/>
      <c r="P28" s="357"/>
      <c r="Q28" s="357"/>
      <c r="R28" s="357"/>
    </row>
    <row r="29" spans="1:18" s="293" customFormat="1">
      <c r="A29" s="356" t="s">
        <v>260</v>
      </c>
      <c r="B29" s="357"/>
      <c r="C29" s="357"/>
      <c r="D29" s="357"/>
      <c r="E29" s="357"/>
      <c r="F29" s="357"/>
      <c r="G29" s="357"/>
      <c r="H29" s="357"/>
      <c r="I29" s="357"/>
      <c r="J29" s="357"/>
      <c r="K29" s="357"/>
      <c r="L29" s="357"/>
      <c r="M29" s="357"/>
      <c r="N29" s="357"/>
      <c r="O29" s="357"/>
      <c r="P29" s="357"/>
      <c r="Q29" s="357"/>
      <c r="R29" s="357"/>
    </row>
    <row r="30" spans="1:18" ht="59.25" customHeight="1">
      <c r="A30" s="358"/>
      <c r="B30" s="359"/>
      <c r="C30" s="359"/>
      <c r="D30" s="359"/>
      <c r="E30" s="359"/>
      <c r="F30" s="359"/>
      <c r="G30" s="359"/>
      <c r="H30" s="359"/>
      <c r="I30" s="359"/>
      <c r="J30" s="359"/>
      <c r="K30" s="359"/>
      <c r="L30" s="359"/>
      <c r="M30" s="359"/>
      <c r="N30" s="359"/>
      <c r="O30" s="359"/>
      <c r="P30" s="359"/>
      <c r="Q30" s="359"/>
      <c r="R30" s="359"/>
    </row>
    <row r="31" spans="1:18">
      <c r="A31" s="288"/>
      <c r="B31" s="289"/>
      <c r="C31" s="289"/>
      <c r="D31" s="289"/>
      <c r="E31" s="289"/>
      <c r="F31" s="289"/>
      <c r="G31" s="289"/>
      <c r="H31" s="289"/>
      <c r="I31" s="289"/>
      <c r="J31" s="289"/>
      <c r="K31" s="289"/>
      <c r="L31" s="289"/>
      <c r="M31" s="289"/>
      <c r="N31" s="289"/>
      <c r="O31" s="289"/>
      <c r="P31" s="289"/>
      <c r="Q31" s="289"/>
      <c r="R31" s="289"/>
    </row>
  </sheetData>
  <mergeCells count="11">
    <mergeCell ref="A28:R28"/>
    <mergeCell ref="A30:R30"/>
    <mergeCell ref="A24:R24"/>
    <mergeCell ref="A7:R7"/>
    <mergeCell ref="A20:R20"/>
    <mergeCell ref="A22:R22"/>
    <mergeCell ref="A13:R13"/>
    <mergeCell ref="A14:R14"/>
    <mergeCell ref="A9:R9"/>
    <mergeCell ref="A26:R26"/>
    <mergeCell ref="A29:R29"/>
  </mergeCells>
  <phoneticPr fontId="14" type="noConversion"/>
  <pageMargins left="0.7" right="0.7" top="0.25" bottom="0.44" header="0.3" footer="0.3"/>
  <pageSetup scale="61" orientation="landscape" r:id="rId1"/>
  <headerFooter>
    <oddFooter>&amp;LActivision Blizzard, Inc.&amp;R&amp;P of &amp; 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view="pageBreakPreview" zoomScaleNormal="100" zoomScaleSheetLayoutView="100" workbookViewId="0"/>
  </sheetViews>
  <sheetFormatPr defaultRowHeight="12"/>
  <cols>
    <col min="1" max="1" width="2.140625" style="62" customWidth="1"/>
    <col min="2" max="2" width="27.140625" style="62" customWidth="1"/>
    <col min="3" max="3" width="2.5703125" style="62" customWidth="1"/>
    <col min="4" max="15" width="7.85546875" style="62" customWidth="1"/>
    <col min="16" max="16" width="1.140625" style="62" customWidth="1"/>
    <col min="17" max="16384" width="9.140625" style="62"/>
  </cols>
  <sheetData>
    <row r="1" spans="1:16" ht="15" customHeight="1">
      <c r="B1" s="368" t="s">
        <v>126</v>
      </c>
      <c r="C1" s="368"/>
      <c r="D1" s="368"/>
      <c r="E1" s="368"/>
      <c r="F1" s="368"/>
      <c r="G1" s="368"/>
      <c r="H1" s="368"/>
      <c r="I1" s="368"/>
      <c r="J1" s="368"/>
      <c r="K1" s="368"/>
      <c r="L1" s="368"/>
      <c r="M1" s="368"/>
      <c r="N1" s="368"/>
      <c r="O1" s="368"/>
      <c r="P1" s="368"/>
    </row>
    <row r="2" spans="1:16">
      <c r="B2" s="368" t="s">
        <v>219</v>
      </c>
      <c r="C2" s="368"/>
      <c r="D2" s="368"/>
      <c r="E2" s="368"/>
      <c r="F2" s="368"/>
      <c r="G2" s="368"/>
      <c r="H2" s="368"/>
      <c r="I2" s="368"/>
      <c r="J2" s="368"/>
      <c r="K2" s="368"/>
      <c r="L2" s="368"/>
      <c r="M2" s="368"/>
      <c r="N2" s="368"/>
      <c r="O2" s="368"/>
      <c r="P2" s="368"/>
    </row>
    <row r="3" spans="1:16" s="74" customFormat="1">
      <c r="B3" s="368" t="s">
        <v>65</v>
      </c>
      <c r="C3" s="368"/>
      <c r="D3" s="368"/>
      <c r="E3" s="368"/>
      <c r="F3" s="368"/>
      <c r="G3" s="368"/>
      <c r="H3" s="368"/>
      <c r="I3" s="368"/>
      <c r="J3" s="368"/>
      <c r="K3" s="368"/>
      <c r="L3" s="368"/>
      <c r="M3" s="368"/>
      <c r="N3" s="368"/>
      <c r="O3" s="368"/>
      <c r="P3" s="368"/>
    </row>
    <row r="4" spans="1:16">
      <c r="B4" s="333"/>
      <c r="C4" s="333"/>
      <c r="D4" s="333"/>
      <c r="E4" s="333"/>
      <c r="F4" s="333"/>
      <c r="G4" s="333"/>
      <c r="H4" s="333"/>
      <c r="I4" s="333"/>
      <c r="J4" s="333"/>
      <c r="K4" s="333"/>
      <c r="L4" s="333"/>
      <c r="M4" s="333"/>
      <c r="N4" s="339"/>
      <c r="O4" s="342"/>
    </row>
    <row r="5" spans="1:16">
      <c r="B5" s="63"/>
      <c r="C5" s="63"/>
      <c r="D5" s="63"/>
      <c r="E5" s="63"/>
      <c r="F5" s="63"/>
      <c r="G5" s="63"/>
      <c r="H5" s="63"/>
      <c r="I5" s="63"/>
      <c r="J5" s="63"/>
      <c r="K5" s="63"/>
      <c r="L5" s="63"/>
      <c r="M5" s="63"/>
      <c r="N5" s="63"/>
      <c r="O5" s="63"/>
    </row>
    <row r="6" spans="1:16" ht="15" customHeight="1">
      <c r="A6" s="74"/>
      <c r="B6" s="276"/>
      <c r="C6" s="334"/>
      <c r="D6" s="334"/>
      <c r="E6" s="334"/>
      <c r="F6" s="334"/>
      <c r="G6" s="334"/>
      <c r="H6" s="334"/>
      <c r="I6" s="334"/>
      <c r="J6" s="334"/>
      <c r="K6" s="334"/>
      <c r="L6" s="334"/>
      <c r="M6" s="334"/>
      <c r="N6" s="340"/>
      <c r="O6" s="343"/>
    </row>
    <row r="7" spans="1:16" ht="15" customHeight="1">
      <c r="A7" s="74"/>
      <c r="B7" s="276"/>
      <c r="C7" s="334"/>
      <c r="D7" s="19" t="s">
        <v>4</v>
      </c>
      <c r="E7" s="19" t="s">
        <v>5</v>
      </c>
      <c r="F7" s="19" t="s">
        <v>6</v>
      </c>
      <c r="G7" s="19" t="s">
        <v>3</v>
      </c>
      <c r="H7" s="19" t="s">
        <v>4</v>
      </c>
      <c r="I7" s="19" t="s">
        <v>5</v>
      </c>
      <c r="J7" s="19" t="s">
        <v>6</v>
      </c>
      <c r="K7" s="19" t="s">
        <v>3</v>
      </c>
      <c r="L7" s="19" t="s">
        <v>4</v>
      </c>
      <c r="M7" s="19" t="s">
        <v>5</v>
      </c>
      <c r="N7" s="19" t="s">
        <v>6</v>
      </c>
      <c r="O7" s="19" t="s">
        <v>3</v>
      </c>
    </row>
    <row r="8" spans="1:16" ht="12.75" thickBot="1">
      <c r="B8" s="176"/>
      <c r="C8" s="332"/>
      <c r="D8" s="40" t="s">
        <v>38</v>
      </c>
      <c r="E8" s="40" t="s">
        <v>38</v>
      </c>
      <c r="F8" s="40" t="s">
        <v>38</v>
      </c>
      <c r="G8" s="40" t="s">
        <v>204</v>
      </c>
      <c r="H8" s="40" t="s">
        <v>204</v>
      </c>
      <c r="I8" s="40" t="s">
        <v>204</v>
      </c>
      <c r="J8" s="40" t="s">
        <v>204</v>
      </c>
      <c r="K8" s="40" t="s">
        <v>226</v>
      </c>
      <c r="L8" s="40" t="s">
        <v>226</v>
      </c>
      <c r="M8" s="40" t="s">
        <v>226</v>
      </c>
      <c r="N8" s="40" t="s">
        <v>226</v>
      </c>
      <c r="O8" s="40" t="s">
        <v>277</v>
      </c>
    </row>
    <row r="9" spans="1:16">
      <c r="B9" s="177" t="s">
        <v>174</v>
      </c>
      <c r="C9" s="175"/>
      <c r="D9" s="186"/>
      <c r="E9" s="186"/>
      <c r="F9" s="186"/>
      <c r="G9" s="186"/>
      <c r="H9" s="186"/>
      <c r="I9" s="186"/>
      <c r="J9" s="186"/>
      <c r="K9" s="186"/>
      <c r="L9" s="186"/>
      <c r="M9" s="186"/>
      <c r="N9" s="186"/>
      <c r="O9" s="186"/>
    </row>
    <row r="10" spans="1:16">
      <c r="B10" s="179" t="s">
        <v>175</v>
      </c>
      <c r="C10" s="175"/>
      <c r="D10" s="69">
        <v>-78</v>
      </c>
      <c r="E10" s="69">
        <v>46</v>
      </c>
      <c r="F10" s="69">
        <v>850</v>
      </c>
      <c r="G10" s="69">
        <v>154</v>
      </c>
      <c r="H10" s="69">
        <v>93</v>
      </c>
      <c r="I10" s="69">
        <v>122</v>
      </c>
      <c r="J10" s="69">
        <v>976</v>
      </c>
      <c r="K10" s="69">
        <v>325</v>
      </c>
      <c r="L10" s="69">
        <v>109</v>
      </c>
      <c r="M10" s="69">
        <v>-50</v>
      </c>
      <c r="N10" s="69">
        <v>880</v>
      </c>
      <c r="O10" s="352">
        <v>136</v>
      </c>
    </row>
    <row r="11" spans="1:16">
      <c r="B11" s="179" t="s">
        <v>213</v>
      </c>
      <c r="C11" s="175"/>
      <c r="D11" s="187">
        <v>14</v>
      </c>
      <c r="E11" s="187">
        <v>29</v>
      </c>
      <c r="F11" s="187">
        <v>25</v>
      </c>
      <c r="G11" s="187">
        <v>8</v>
      </c>
      <c r="H11" s="187">
        <v>17</v>
      </c>
      <c r="I11" s="187">
        <v>21</v>
      </c>
      <c r="J11" s="187">
        <v>27</v>
      </c>
      <c r="K11" s="187">
        <v>17</v>
      </c>
      <c r="L11" s="187">
        <v>19</v>
      </c>
      <c r="M11" s="187">
        <v>22</v>
      </c>
      <c r="N11" s="187">
        <v>16</v>
      </c>
      <c r="O11" s="353">
        <v>37</v>
      </c>
    </row>
    <row r="12" spans="1:16">
      <c r="B12" s="179" t="s">
        <v>191</v>
      </c>
      <c r="C12" s="175"/>
      <c r="D12" s="69">
        <f t="shared" ref="D12:M12" si="0">D10-D11</f>
        <v>-92</v>
      </c>
      <c r="E12" s="69">
        <f t="shared" si="0"/>
        <v>17</v>
      </c>
      <c r="F12" s="69">
        <f t="shared" si="0"/>
        <v>825</v>
      </c>
      <c r="G12" s="69">
        <f t="shared" si="0"/>
        <v>146</v>
      </c>
      <c r="H12" s="69">
        <f t="shared" si="0"/>
        <v>76</v>
      </c>
      <c r="I12" s="69">
        <f t="shared" si="0"/>
        <v>101</v>
      </c>
      <c r="J12" s="69">
        <f t="shared" si="0"/>
        <v>949</v>
      </c>
      <c r="K12" s="69">
        <f t="shared" si="0"/>
        <v>308</v>
      </c>
      <c r="L12" s="69">
        <f t="shared" si="0"/>
        <v>90</v>
      </c>
      <c r="M12" s="69">
        <f t="shared" si="0"/>
        <v>-72</v>
      </c>
      <c r="N12" s="69">
        <f t="shared" ref="N12:O12" si="1">N10-N11</f>
        <v>864</v>
      </c>
      <c r="O12" s="352">
        <f t="shared" si="1"/>
        <v>99</v>
      </c>
    </row>
    <row r="14" spans="1:16">
      <c r="B14" s="179" t="s">
        <v>246</v>
      </c>
      <c r="D14" s="69">
        <v>1231</v>
      </c>
      <c r="E14" s="69">
        <v>1095</v>
      </c>
      <c r="F14" s="69">
        <v>952</v>
      </c>
      <c r="G14" s="69">
        <v>972</v>
      </c>
      <c r="H14" s="69">
        <v>1143</v>
      </c>
      <c r="I14" s="69">
        <v>1219</v>
      </c>
      <c r="J14" s="69">
        <v>1345</v>
      </c>
      <c r="K14" s="69">
        <v>1516</v>
      </c>
      <c r="L14" s="69">
        <v>1532</v>
      </c>
      <c r="M14" s="69">
        <v>1360</v>
      </c>
      <c r="N14" s="69">
        <v>1264</v>
      </c>
      <c r="O14" s="69">
        <v>1075</v>
      </c>
    </row>
    <row r="15" spans="1:16">
      <c r="B15" s="179" t="s">
        <v>247</v>
      </c>
      <c r="D15" s="187">
        <v>76</v>
      </c>
      <c r="E15" s="187">
        <v>68</v>
      </c>
      <c r="F15" s="187">
        <v>72</v>
      </c>
      <c r="G15" s="187">
        <v>76</v>
      </c>
      <c r="H15" s="187">
        <v>79</v>
      </c>
      <c r="I15" s="187">
        <v>71</v>
      </c>
      <c r="J15" s="187">
        <v>73</v>
      </c>
      <c r="K15" s="187">
        <v>82</v>
      </c>
      <c r="L15" s="187">
        <v>84</v>
      </c>
      <c r="M15" s="187">
        <v>85</v>
      </c>
      <c r="N15" s="187">
        <v>74</v>
      </c>
      <c r="O15" s="187">
        <v>94</v>
      </c>
    </row>
    <row r="16" spans="1:16">
      <c r="B16" s="179" t="s">
        <v>248</v>
      </c>
      <c r="D16" s="69">
        <f t="shared" ref="D16" si="2">D14-D15</f>
        <v>1155</v>
      </c>
      <c r="E16" s="69">
        <f t="shared" ref="E16" si="3">E14-E15</f>
        <v>1027</v>
      </c>
      <c r="F16" s="69">
        <f t="shared" ref="F16" si="4">F14-F15</f>
        <v>880</v>
      </c>
      <c r="G16" s="69">
        <f t="shared" ref="G16" si="5">G14-G15</f>
        <v>896</v>
      </c>
      <c r="H16" s="69">
        <f t="shared" ref="H16" si="6">H14-H15</f>
        <v>1064</v>
      </c>
      <c r="I16" s="69">
        <f t="shared" ref="I16" si="7">I14-I15</f>
        <v>1148</v>
      </c>
      <c r="J16" s="69">
        <f t="shared" ref="J16" si="8">J14-J15</f>
        <v>1272</v>
      </c>
      <c r="K16" s="69">
        <f t="shared" ref="K16" si="9">K14-K15</f>
        <v>1434</v>
      </c>
      <c r="L16" s="69">
        <f t="shared" ref="L16" si="10">L14-L15</f>
        <v>1448</v>
      </c>
      <c r="M16" s="69">
        <f t="shared" ref="M16:N16" si="11">M14-M15</f>
        <v>1275</v>
      </c>
      <c r="N16" s="69">
        <f t="shared" si="11"/>
        <v>1190</v>
      </c>
      <c r="O16" s="69">
        <f t="shared" ref="O16" si="12">O14-O15</f>
        <v>981</v>
      </c>
    </row>
    <row r="19" spans="2:2">
      <c r="B19" s="62" t="s">
        <v>250</v>
      </c>
    </row>
    <row r="21" spans="2:2">
      <c r="B21" s="62" t="s">
        <v>228</v>
      </c>
    </row>
  </sheetData>
  <mergeCells count="3">
    <mergeCell ref="B1:P1"/>
    <mergeCell ref="B2:P2"/>
    <mergeCell ref="B3:P3"/>
  </mergeCells>
  <pageMargins left="0.7" right="0.7" top="0.25" bottom="0.44" header="0.3" footer="0.3"/>
  <pageSetup scale="96" orientation="landscape" r:id="rId1"/>
  <headerFooter>
    <oddFooter>&amp;LActivision Blizzard, Inc.&amp;R&amp;P of &amp; 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showGridLines="0" view="pageBreakPreview" zoomScaleNormal="100" zoomScaleSheetLayoutView="100" workbookViewId="0"/>
  </sheetViews>
  <sheetFormatPr defaultRowHeight="12"/>
  <cols>
    <col min="1" max="1" width="2.140625" style="62" customWidth="1"/>
    <col min="2" max="2" width="25" style="62" customWidth="1"/>
    <col min="3" max="3" width="2.5703125" style="62" customWidth="1"/>
    <col min="4" max="4" width="17.85546875" style="62" customWidth="1"/>
    <col min="5" max="5" width="2.5703125" style="62" customWidth="1"/>
    <col min="6" max="6" width="17.85546875" style="62" customWidth="1"/>
    <col min="7" max="7" width="2.5703125" style="62" customWidth="1"/>
    <col min="8" max="8" width="17.85546875" style="62" customWidth="1"/>
    <col min="9" max="9" width="2.140625" style="62" customWidth="1"/>
    <col min="10" max="10" width="17.85546875" style="62" customWidth="1"/>
    <col min="11" max="11" width="2.140625" style="62" customWidth="1"/>
    <col min="12" max="12" width="17.85546875" style="62" customWidth="1"/>
    <col min="13" max="16384" width="9.140625" style="62"/>
  </cols>
  <sheetData>
    <row r="1" spans="1:12" ht="15" customHeight="1">
      <c r="B1" s="368" t="s">
        <v>126</v>
      </c>
      <c r="C1" s="368"/>
      <c r="D1" s="368"/>
      <c r="E1" s="368"/>
      <c r="F1" s="368"/>
      <c r="G1" s="368"/>
      <c r="H1" s="368"/>
      <c r="I1" s="368"/>
      <c r="J1" s="368"/>
      <c r="K1" s="368"/>
      <c r="L1" s="368"/>
    </row>
    <row r="2" spans="1:12">
      <c r="B2" s="368" t="s">
        <v>219</v>
      </c>
      <c r="C2" s="368"/>
      <c r="D2" s="368"/>
      <c r="E2" s="368"/>
      <c r="F2" s="368"/>
      <c r="G2" s="368"/>
      <c r="H2" s="368"/>
      <c r="I2" s="368"/>
      <c r="J2" s="368"/>
      <c r="K2" s="368"/>
      <c r="L2" s="368"/>
    </row>
    <row r="3" spans="1:12" s="74" customFormat="1">
      <c r="B3" s="368" t="s">
        <v>65</v>
      </c>
      <c r="C3" s="368"/>
      <c r="D3" s="368"/>
      <c r="E3" s="368"/>
      <c r="F3" s="368"/>
      <c r="G3" s="368"/>
      <c r="H3" s="368"/>
      <c r="I3" s="368"/>
      <c r="J3" s="368"/>
      <c r="K3" s="368"/>
      <c r="L3" s="368"/>
    </row>
    <row r="4" spans="1:12">
      <c r="B4" s="275"/>
      <c r="C4" s="275"/>
      <c r="D4" s="339"/>
      <c r="E4" s="339"/>
      <c r="F4" s="307"/>
      <c r="G4" s="307"/>
      <c r="H4" s="275"/>
      <c r="I4" s="275"/>
      <c r="J4" s="275"/>
      <c r="K4" s="280"/>
      <c r="L4" s="280"/>
    </row>
    <row r="5" spans="1:12">
      <c r="B5" s="63"/>
      <c r="C5" s="63"/>
      <c r="D5" s="63"/>
      <c r="E5" s="63"/>
      <c r="F5" s="63"/>
      <c r="G5" s="63"/>
      <c r="H5" s="63"/>
      <c r="I5" s="63"/>
      <c r="K5" s="63"/>
    </row>
    <row r="6" spans="1:12" ht="15" customHeight="1">
      <c r="A6" s="74"/>
      <c r="B6" s="276"/>
      <c r="C6" s="277"/>
      <c r="D6" s="369" t="s">
        <v>258</v>
      </c>
      <c r="E6" s="369"/>
      <c r="F6" s="369"/>
      <c r="G6" s="369"/>
      <c r="H6" s="369"/>
      <c r="I6" s="369"/>
      <c r="J6" s="369"/>
      <c r="K6" s="369"/>
      <c r="L6" s="369"/>
    </row>
    <row r="7" spans="1:12" ht="12.75" thickBot="1">
      <c r="B7" s="176"/>
      <c r="C7" s="274"/>
      <c r="D7" s="278">
        <v>2013</v>
      </c>
      <c r="E7" s="338"/>
      <c r="F7" s="278">
        <v>2012</v>
      </c>
      <c r="G7" s="306"/>
      <c r="H7" s="278">
        <v>2011</v>
      </c>
      <c r="I7" s="274"/>
      <c r="J7" s="278">
        <v>2010</v>
      </c>
      <c r="K7" s="279"/>
      <c r="L7" s="278">
        <v>2009</v>
      </c>
    </row>
    <row r="8" spans="1:12">
      <c r="B8" s="177" t="s">
        <v>174</v>
      </c>
      <c r="C8" s="175"/>
      <c r="D8" s="186"/>
      <c r="E8" s="175"/>
      <c r="F8" s="186"/>
      <c r="G8" s="175"/>
      <c r="H8" s="186"/>
      <c r="I8" s="175"/>
      <c r="J8" s="186"/>
      <c r="K8" s="175"/>
      <c r="L8" s="186"/>
    </row>
    <row r="9" spans="1:12">
      <c r="B9" s="179" t="s">
        <v>175</v>
      </c>
      <c r="C9" s="175"/>
      <c r="D9" s="187">
        <f>'Cashflow Supplemental Qtrly'!N14</f>
        <v>1264</v>
      </c>
      <c r="E9" s="175"/>
      <c r="F9" s="187">
        <f>'Cashflow YE'!G28</f>
        <v>1345</v>
      </c>
      <c r="G9" s="175"/>
      <c r="H9" s="187">
        <v>952</v>
      </c>
      <c r="I9" s="175"/>
      <c r="J9" s="187">
        <v>1376</v>
      </c>
      <c r="K9" s="175"/>
      <c r="L9" s="187">
        <v>1183</v>
      </c>
    </row>
    <row r="10" spans="1:12">
      <c r="B10" s="179" t="s">
        <v>213</v>
      </c>
      <c r="C10" s="175"/>
      <c r="D10" s="187">
        <f>'Cashflow Supplemental Qtrly'!N15</f>
        <v>74</v>
      </c>
      <c r="E10" s="175"/>
      <c r="F10" s="187">
        <f>-'Cashflow YE'!G37</f>
        <v>73</v>
      </c>
      <c r="G10" s="175"/>
      <c r="H10" s="187">
        <v>72</v>
      </c>
      <c r="I10" s="175"/>
      <c r="J10" s="187">
        <v>97</v>
      </c>
      <c r="K10" s="175"/>
      <c r="L10" s="187">
        <v>69</v>
      </c>
    </row>
    <row r="11" spans="1:12">
      <c r="B11" s="179" t="s">
        <v>191</v>
      </c>
      <c r="C11" s="175"/>
      <c r="D11" s="69">
        <f>D9-D10</f>
        <v>1190</v>
      </c>
      <c r="E11" s="175"/>
      <c r="F11" s="69">
        <f>F9-F10</f>
        <v>1272</v>
      </c>
      <c r="G11" s="175"/>
      <c r="H11" s="69">
        <f>H9-H10</f>
        <v>880</v>
      </c>
      <c r="I11" s="175"/>
      <c r="J11" s="69">
        <f>J9-J10</f>
        <v>1279</v>
      </c>
      <c r="K11" s="175"/>
      <c r="L11" s="69">
        <f>L9-L10</f>
        <v>1114</v>
      </c>
    </row>
    <row r="13" spans="1:12">
      <c r="B13" s="62" t="s">
        <v>214</v>
      </c>
    </row>
    <row r="14" spans="1:12">
      <c r="B14" s="62" t="s">
        <v>249</v>
      </c>
    </row>
    <row r="16" spans="1:12">
      <c r="B16" s="62" t="s">
        <v>228</v>
      </c>
    </row>
  </sheetData>
  <mergeCells count="4">
    <mergeCell ref="B1:L1"/>
    <mergeCell ref="B2:L2"/>
    <mergeCell ref="B3:L3"/>
    <mergeCell ref="D6:L6"/>
  </mergeCells>
  <pageMargins left="0.7" right="0.7" top="0.25" bottom="0.44" header="0.3" footer="0.3"/>
  <pageSetup scale="95" orientation="landscape" r:id="rId1"/>
  <headerFooter>
    <oddFooter>&amp;LActivision Blizzard, Inc.&amp;R&amp;P of &amp; 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3"/>
  <sheetViews>
    <sheetView view="pageBreakPreview" zoomScale="80" zoomScaleNormal="100" zoomScaleSheetLayoutView="80" workbookViewId="0"/>
  </sheetViews>
  <sheetFormatPr defaultRowHeight="12"/>
  <cols>
    <col min="1" max="1" width="1.7109375" style="62" customWidth="1"/>
    <col min="2" max="2" width="2.7109375" style="62" customWidth="1"/>
    <col min="3" max="3" width="2.85546875" style="62" customWidth="1"/>
    <col min="4" max="4" width="34.85546875" style="62" customWidth="1"/>
    <col min="5" max="5" width="52.140625" style="62" customWidth="1"/>
    <col min="6" max="9" width="16.7109375" style="62" customWidth="1"/>
    <col min="10" max="10" width="15.28515625" style="62" customWidth="1"/>
    <col min="11" max="16384" width="9.140625" style="62"/>
  </cols>
  <sheetData>
    <row r="1" spans="2:10" ht="15" customHeight="1">
      <c r="B1" s="368" t="s">
        <v>126</v>
      </c>
      <c r="C1" s="368"/>
      <c r="D1" s="368"/>
      <c r="E1" s="368"/>
      <c r="F1" s="368"/>
      <c r="G1" s="368"/>
      <c r="H1" s="368"/>
      <c r="I1" s="368"/>
      <c r="J1" s="368"/>
    </row>
    <row r="2" spans="2:10" ht="15" customHeight="1">
      <c r="B2" s="368" t="s">
        <v>215</v>
      </c>
      <c r="C2" s="368"/>
      <c r="D2" s="368"/>
      <c r="E2" s="368"/>
      <c r="F2" s="368"/>
      <c r="G2" s="368"/>
      <c r="H2" s="368"/>
      <c r="I2" s="368"/>
      <c r="J2" s="368"/>
    </row>
    <row r="3" spans="2:10" ht="15" customHeight="1">
      <c r="B3" s="368" t="s">
        <v>65</v>
      </c>
      <c r="C3" s="368"/>
      <c r="D3" s="368"/>
      <c r="E3" s="368"/>
      <c r="F3" s="368"/>
      <c r="G3" s="368"/>
      <c r="H3" s="368"/>
      <c r="I3" s="368"/>
      <c r="J3" s="368"/>
    </row>
    <row r="4" spans="2:10">
      <c r="B4" s="63"/>
      <c r="C4" s="63"/>
      <c r="D4" s="63"/>
      <c r="E4" s="63"/>
      <c r="F4" s="63"/>
      <c r="G4" s="63"/>
      <c r="H4" s="63"/>
      <c r="I4" s="63"/>
      <c r="J4" s="63"/>
    </row>
    <row r="5" spans="2:10">
      <c r="B5" s="63"/>
      <c r="C5" s="63"/>
      <c r="E5" s="63"/>
      <c r="F5" s="63"/>
      <c r="G5" s="63"/>
      <c r="H5" s="63"/>
      <c r="I5" s="63"/>
      <c r="J5" s="63"/>
    </row>
    <row r="6" spans="2:10" ht="15.75" customHeight="1" thickBot="1">
      <c r="B6" s="64"/>
      <c r="C6" s="64"/>
      <c r="D6" s="64"/>
      <c r="E6" s="65"/>
      <c r="F6" s="65"/>
      <c r="G6" s="370" t="s">
        <v>127</v>
      </c>
      <c r="H6" s="370"/>
      <c r="I6" s="370"/>
      <c r="J6" s="370"/>
    </row>
    <row r="7" spans="2:10" ht="12.75" thickBot="1">
      <c r="B7" s="64"/>
      <c r="C7" s="64"/>
      <c r="D7" s="64"/>
      <c r="E7" s="65"/>
      <c r="F7" s="66">
        <v>2013</v>
      </c>
      <c r="G7" s="66">
        <v>2012</v>
      </c>
      <c r="H7" s="66">
        <v>2011</v>
      </c>
      <c r="I7" s="66">
        <v>2010</v>
      </c>
      <c r="J7" s="66">
        <v>2009</v>
      </c>
    </row>
    <row r="8" spans="2:10">
      <c r="B8" s="67" t="s">
        <v>128</v>
      </c>
      <c r="C8" s="67"/>
      <c r="D8" s="67"/>
      <c r="E8" s="63"/>
      <c r="F8" s="63"/>
      <c r="G8" s="63"/>
      <c r="H8" s="63"/>
      <c r="I8" s="63"/>
      <c r="J8" s="63"/>
    </row>
    <row r="9" spans="2:10">
      <c r="B9" s="63"/>
      <c r="C9" s="67" t="s">
        <v>198</v>
      </c>
      <c r="D9" s="67"/>
      <c r="E9" s="63"/>
      <c r="F9" s="68">
        <v>1010</v>
      </c>
      <c r="G9" s="68">
        <v>1149</v>
      </c>
      <c r="H9" s="68">
        <v>1085</v>
      </c>
      <c r="I9" s="68">
        <v>418</v>
      </c>
      <c r="J9" s="69">
        <v>113</v>
      </c>
    </row>
    <row r="10" spans="2:10">
      <c r="B10" s="63"/>
      <c r="C10" s="67" t="s">
        <v>129</v>
      </c>
      <c r="D10" s="67"/>
      <c r="E10" s="63"/>
      <c r="F10" s="63"/>
      <c r="G10" s="63"/>
      <c r="H10" s="63"/>
      <c r="I10" s="63"/>
      <c r="J10" s="70"/>
    </row>
    <row r="11" spans="2:10">
      <c r="B11" s="63"/>
      <c r="C11" s="63"/>
      <c r="D11" s="63" t="s">
        <v>63</v>
      </c>
      <c r="E11" s="63"/>
      <c r="F11" s="71">
        <v>185</v>
      </c>
      <c r="G11" s="71">
        <v>-10</v>
      </c>
      <c r="H11" s="71">
        <v>75</v>
      </c>
      <c r="I11" s="71">
        <v>-278</v>
      </c>
      <c r="J11" s="72">
        <v>-256</v>
      </c>
    </row>
    <row r="12" spans="2:10">
      <c r="B12" s="63"/>
      <c r="C12" s="63"/>
      <c r="D12" s="63" t="s">
        <v>192</v>
      </c>
      <c r="E12" s="63"/>
      <c r="F12" s="71">
        <v>0</v>
      </c>
      <c r="G12" s="71">
        <v>0</v>
      </c>
      <c r="H12" s="71">
        <v>12</v>
      </c>
      <c r="I12" s="71">
        <v>326</v>
      </c>
      <c r="J12" s="72">
        <v>409</v>
      </c>
    </row>
    <row r="13" spans="2:10">
      <c r="B13" s="63"/>
      <c r="C13" s="63"/>
      <c r="D13" s="63" t="s">
        <v>130</v>
      </c>
      <c r="E13" s="63"/>
      <c r="F13" s="71">
        <v>108</v>
      </c>
      <c r="G13" s="71">
        <v>120</v>
      </c>
      <c r="H13" s="71">
        <v>148</v>
      </c>
      <c r="I13" s="71">
        <v>198</v>
      </c>
      <c r="J13" s="72">
        <v>347</v>
      </c>
    </row>
    <row r="14" spans="2:10">
      <c r="B14" s="63"/>
      <c r="C14" s="63"/>
      <c r="D14" s="63" t="s">
        <v>131</v>
      </c>
      <c r="E14" s="63"/>
      <c r="F14" s="71">
        <v>0</v>
      </c>
      <c r="G14" s="71">
        <v>1</v>
      </c>
      <c r="H14" s="71">
        <v>4</v>
      </c>
      <c r="I14" s="71">
        <v>1</v>
      </c>
      <c r="J14" s="72">
        <v>2</v>
      </c>
    </row>
    <row r="15" spans="2:10">
      <c r="B15" s="63"/>
      <c r="C15" s="63"/>
      <c r="D15" s="63" t="s">
        <v>132</v>
      </c>
      <c r="E15" s="63"/>
      <c r="F15" s="71">
        <v>207</v>
      </c>
      <c r="G15" s="71">
        <v>208</v>
      </c>
      <c r="H15" s="71">
        <v>287</v>
      </c>
      <c r="I15" s="71">
        <v>319</v>
      </c>
      <c r="J15" s="72">
        <v>281</v>
      </c>
    </row>
    <row r="16" spans="2:10">
      <c r="B16" s="63"/>
      <c r="C16" s="63"/>
      <c r="D16" s="63" t="s">
        <v>269</v>
      </c>
      <c r="E16" s="63"/>
      <c r="F16" s="71">
        <v>1</v>
      </c>
      <c r="G16" s="71">
        <v>0</v>
      </c>
      <c r="H16" s="71">
        <v>0</v>
      </c>
      <c r="I16" s="71">
        <v>0</v>
      </c>
      <c r="J16" s="72">
        <v>0</v>
      </c>
    </row>
    <row r="17" spans="2:10">
      <c r="B17" s="63"/>
      <c r="C17" s="63"/>
      <c r="D17" s="63" t="s">
        <v>133</v>
      </c>
      <c r="E17" s="63"/>
      <c r="F17" s="71">
        <v>108</v>
      </c>
      <c r="G17" s="71">
        <v>126</v>
      </c>
      <c r="H17" s="71">
        <v>103</v>
      </c>
      <c r="I17" s="71">
        <v>131</v>
      </c>
      <c r="J17" s="72">
        <v>156</v>
      </c>
    </row>
    <row r="18" spans="2:10">
      <c r="B18" s="63"/>
      <c r="C18" s="63"/>
      <c r="D18" s="63" t="s">
        <v>270</v>
      </c>
      <c r="E18" s="63"/>
      <c r="F18" s="71">
        <v>-29</v>
      </c>
      <c r="G18" s="71">
        <v>-5</v>
      </c>
      <c r="H18" s="71">
        <v>-24</v>
      </c>
      <c r="I18" s="71">
        <v>-22</v>
      </c>
      <c r="J18" s="72">
        <v>-79</v>
      </c>
    </row>
    <row r="19" spans="2:10">
      <c r="B19" s="63"/>
      <c r="C19" s="67" t="s">
        <v>135</v>
      </c>
      <c r="D19" s="67"/>
      <c r="E19" s="63"/>
      <c r="F19" s="71"/>
      <c r="G19" s="71"/>
      <c r="H19" s="71"/>
      <c r="I19" s="71"/>
      <c r="J19" s="72"/>
    </row>
    <row r="20" spans="2:10">
      <c r="B20" s="63"/>
      <c r="C20" s="63"/>
      <c r="D20" s="63" t="s">
        <v>207</v>
      </c>
      <c r="E20" s="63"/>
      <c r="F20" s="71">
        <v>198</v>
      </c>
      <c r="G20" s="71">
        <v>-46</v>
      </c>
      <c r="H20" s="71">
        <v>13</v>
      </c>
      <c r="I20" s="71">
        <v>43</v>
      </c>
      <c r="J20" s="72">
        <v>235</v>
      </c>
    </row>
    <row r="21" spans="2:10">
      <c r="B21" s="63"/>
      <c r="C21" s="63"/>
      <c r="D21" s="63" t="s">
        <v>206</v>
      </c>
      <c r="E21" s="63"/>
      <c r="F21" s="71">
        <v>39</v>
      </c>
      <c r="G21" s="71">
        <v>-62</v>
      </c>
      <c r="H21" s="71">
        <v>-34</v>
      </c>
      <c r="I21" s="71">
        <v>124</v>
      </c>
      <c r="J21" s="72">
        <v>21</v>
      </c>
    </row>
    <row r="22" spans="2:10">
      <c r="B22" s="63"/>
      <c r="C22" s="63"/>
      <c r="D22" s="63" t="s">
        <v>136</v>
      </c>
      <c r="E22" s="63"/>
      <c r="F22" s="71">
        <v>-268</v>
      </c>
      <c r="G22" s="71">
        <v>-301</v>
      </c>
      <c r="H22" s="71">
        <v>-254</v>
      </c>
      <c r="I22" s="71">
        <v>-313</v>
      </c>
      <c r="J22" s="72">
        <v>-308</v>
      </c>
    </row>
    <row r="23" spans="2:10">
      <c r="B23" s="63"/>
      <c r="C23" s="63"/>
      <c r="D23" s="63" t="s">
        <v>9</v>
      </c>
      <c r="E23" s="63"/>
      <c r="F23" s="71">
        <v>-91</v>
      </c>
      <c r="G23" s="71">
        <v>88</v>
      </c>
      <c r="H23" s="71">
        <v>-67</v>
      </c>
      <c r="I23" s="71">
        <v>17</v>
      </c>
      <c r="J23" s="72">
        <v>-110</v>
      </c>
    </row>
    <row r="24" spans="2:10">
      <c r="B24" s="63"/>
      <c r="C24" s="63"/>
      <c r="D24" s="63" t="s">
        <v>59</v>
      </c>
      <c r="E24" s="63"/>
      <c r="F24" s="71">
        <v>-275</v>
      </c>
      <c r="G24" s="71">
        <v>153</v>
      </c>
      <c r="H24" s="71">
        <v>-248</v>
      </c>
      <c r="I24" s="71">
        <v>293</v>
      </c>
      <c r="J24" s="72">
        <v>503</v>
      </c>
    </row>
    <row r="25" spans="2:10">
      <c r="B25" s="63"/>
      <c r="C25" s="63"/>
      <c r="D25" s="63" t="s">
        <v>58</v>
      </c>
      <c r="E25" s="63"/>
      <c r="F25" s="71">
        <v>7</v>
      </c>
      <c r="G25" s="71">
        <v>-54</v>
      </c>
      <c r="H25" s="71">
        <v>31</v>
      </c>
      <c r="I25" s="71">
        <v>70</v>
      </c>
      <c r="J25" s="72">
        <v>-18</v>
      </c>
    </row>
    <row r="26" spans="2:10">
      <c r="B26" s="63"/>
      <c r="C26" s="63"/>
      <c r="D26" s="63" t="s">
        <v>60</v>
      </c>
      <c r="E26" s="63"/>
      <c r="F26" s="71">
        <v>64</v>
      </c>
      <c r="G26" s="71">
        <v>-22</v>
      </c>
      <c r="H26" s="71">
        <v>-179</v>
      </c>
      <c r="I26" s="71">
        <v>49</v>
      </c>
      <c r="J26" s="72">
        <v>-113</v>
      </c>
    </row>
    <row r="27" spans="2:10">
      <c r="B27" s="67"/>
      <c r="C27" s="67"/>
      <c r="D27" s="67"/>
      <c r="E27" s="63"/>
      <c r="F27" s="168"/>
      <c r="G27" s="168"/>
      <c r="H27" s="168"/>
      <c r="I27" s="168"/>
      <c r="J27" s="170"/>
    </row>
    <row r="28" spans="2:10">
      <c r="B28" s="63"/>
      <c r="C28" s="67" t="s">
        <v>137</v>
      </c>
      <c r="D28" s="67"/>
      <c r="E28" s="63"/>
      <c r="F28" s="171">
        <f>SUM(F9:F26)</f>
        <v>1264</v>
      </c>
      <c r="G28" s="171">
        <f>SUM(G9:G26)</f>
        <v>1345</v>
      </c>
      <c r="H28" s="171">
        <f>SUM(H9:H26)</f>
        <v>952</v>
      </c>
      <c r="I28" s="171">
        <f>SUM(I9:I26)</f>
        <v>1376</v>
      </c>
      <c r="J28" s="171">
        <f>SUM(J9:J26)</f>
        <v>1183</v>
      </c>
    </row>
    <row r="29" spans="2:10" s="74" customFormat="1">
      <c r="B29" s="73"/>
      <c r="C29" s="73"/>
      <c r="D29" s="73"/>
      <c r="E29" s="167"/>
      <c r="F29" s="168"/>
      <c r="G29" s="168"/>
      <c r="H29" s="168"/>
      <c r="I29" s="168"/>
      <c r="J29" s="169"/>
    </row>
    <row r="30" spans="2:10">
      <c r="B30" s="67" t="s">
        <v>138</v>
      </c>
      <c r="C30" s="67"/>
      <c r="D30" s="67"/>
      <c r="E30" s="63"/>
      <c r="F30" s="71"/>
      <c r="G30" s="71"/>
      <c r="H30" s="71"/>
      <c r="I30" s="71"/>
      <c r="J30" s="70"/>
    </row>
    <row r="31" spans="2:10">
      <c r="B31" s="63"/>
      <c r="C31" s="67" t="s">
        <v>197</v>
      </c>
      <c r="D31" s="67"/>
      <c r="E31" s="63"/>
      <c r="F31" s="71">
        <v>304</v>
      </c>
      <c r="G31" s="71">
        <v>444</v>
      </c>
      <c r="H31" s="71">
        <v>740</v>
      </c>
      <c r="I31" s="71">
        <v>519</v>
      </c>
      <c r="J31" s="72">
        <v>44</v>
      </c>
    </row>
    <row r="32" spans="2:10">
      <c r="B32" s="63"/>
      <c r="C32" s="67" t="s">
        <v>201</v>
      </c>
      <c r="D32" s="67"/>
      <c r="E32" s="63"/>
      <c r="F32" s="72">
        <v>0</v>
      </c>
      <c r="G32" s="72">
        <v>0</v>
      </c>
      <c r="H32" s="72" t="s">
        <v>139</v>
      </c>
      <c r="I32" s="71">
        <v>61</v>
      </c>
      <c r="J32" s="72" t="s">
        <v>139</v>
      </c>
    </row>
    <row r="33" spans="2:10">
      <c r="B33" s="63"/>
      <c r="C33" s="67" t="s">
        <v>140</v>
      </c>
      <c r="D33" s="67"/>
      <c r="E33" s="63"/>
      <c r="F33" s="72">
        <v>0</v>
      </c>
      <c r="G33" s="72">
        <v>0</v>
      </c>
      <c r="H33" s="72" t="s">
        <v>139</v>
      </c>
      <c r="I33" s="72" t="s">
        <v>139</v>
      </c>
      <c r="J33" s="72">
        <v>2</v>
      </c>
    </row>
    <row r="34" spans="2:10">
      <c r="B34" s="63"/>
      <c r="C34" s="67" t="s">
        <v>202</v>
      </c>
      <c r="D34" s="67"/>
      <c r="E34" s="63"/>
      <c r="F34" s="72">
        <v>0</v>
      </c>
      <c r="G34" s="72">
        <v>10</v>
      </c>
      <c r="H34" s="72">
        <v>10</v>
      </c>
      <c r="I34" s="72" t="s">
        <v>139</v>
      </c>
      <c r="J34" s="72" t="s">
        <v>139</v>
      </c>
    </row>
    <row r="35" spans="2:10">
      <c r="B35" s="63"/>
      <c r="C35" s="67" t="s">
        <v>141</v>
      </c>
      <c r="D35" s="67"/>
      <c r="E35" s="63"/>
      <c r="F35" s="72">
        <v>98</v>
      </c>
      <c r="G35" s="72">
        <v>0</v>
      </c>
      <c r="H35" s="72">
        <v>-3</v>
      </c>
      <c r="I35" s="72">
        <v>-4</v>
      </c>
      <c r="J35" s="72" t="s">
        <v>139</v>
      </c>
    </row>
    <row r="36" spans="2:10">
      <c r="B36" s="63"/>
      <c r="C36" s="67" t="s">
        <v>142</v>
      </c>
      <c r="D36" s="67"/>
      <c r="E36" s="63"/>
      <c r="F36" s="72">
        <v>-26</v>
      </c>
      <c r="G36" s="72">
        <v>-503</v>
      </c>
      <c r="H36" s="72">
        <v>-417</v>
      </c>
      <c r="I36" s="72">
        <v>-800</v>
      </c>
      <c r="J36" s="72">
        <v>-425</v>
      </c>
    </row>
    <row r="37" spans="2:10">
      <c r="B37" s="63"/>
      <c r="C37" s="67" t="s">
        <v>11</v>
      </c>
      <c r="D37" s="67"/>
      <c r="E37" s="63"/>
      <c r="F37" s="72">
        <v>-74</v>
      </c>
      <c r="G37" s="72">
        <v>-73</v>
      </c>
      <c r="H37" s="72">
        <v>-72</v>
      </c>
      <c r="I37" s="72">
        <v>-97</v>
      </c>
      <c r="J37" s="72">
        <v>-69</v>
      </c>
    </row>
    <row r="38" spans="2:10">
      <c r="B38" s="63"/>
      <c r="C38" s="67" t="s">
        <v>223</v>
      </c>
      <c r="D38" s="67"/>
      <c r="E38" s="63"/>
      <c r="F38" s="71">
        <v>6</v>
      </c>
      <c r="G38" s="71">
        <v>-2</v>
      </c>
      <c r="H38" s="71">
        <v>8</v>
      </c>
      <c r="I38" s="71">
        <v>9</v>
      </c>
      <c r="J38" s="72">
        <v>5</v>
      </c>
    </row>
    <row r="39" spans="2:10">
      <c r="B39" s="67"/>
      <c r="C39" s="67"/>
      <c r="D39" s="67"/>
      <c r="E39" s="63"/>
      <c r="F39" s="168"/>
      <c r="G39" s="168"/>
      <c r="H39" s="168"/>
      <c r="I39" s="168"/>
      <c r="J39" s="170"/>
    </row>
    <row r="40" spans="2:10">
      <c r="B40" s="63"/>
      <c r="C40" s="67" t="s">
        <v>222</v>
      </c>
      <c r="D40" s="67"/>
      <c r="E40" s="63"/>
      <c r="F40" s="171">
        <f>SUM(F31:F38)</f>
        <v>308</v>
      </c>
      <c r="G40" s="171">
        <f>SUM(G31:G38)</f>
        <v>-124</v>
      </c>
      <c r="H40" s="171">
        <f>SUM(H31:H38)</f>
        <v>266</v>
      </c>
      <c r="I40" s="171">
        <f>SUM(I31:I38)</f>
        <v>-312</v>
      </c>
      <c r="J40" s="171">
        <f>SUM(J31:J38)</f>
        <v>-443</v>
      </c>
    </row>
    <row r="41" spans="2:10">
      <c r="B41" s="67"/>
      <c r="C41" s="67"/>
      <c r="D41" s="67"/>
      <c r="E41" s="63"/>
      <c r="F41" s="168"/>
      <c r="G41" s="168"/>
      <c r="H41" s="168"/>
      <c r="I41" s="168"/>
      <c r="J41" s="170"/>
    </row>
    <row r="42" spans="2:10">
      <c r="B42" s="67" t="s">
        <v>143</v>
      </c>
      <c r="C42" s="67"/>
      <c r="D42" s="67"/>
      <c r="E42" s="63"/>
      <c r="F42" s="172"/>
      <c r="G42" s="172"/>
      <c r="H42" s="172"/>
      <c r="I42" s="172"/>
      <c r="J42" s="170"/>
    </row>
    <row r="43" spans="2:10">
      <c r="B43" s="63"/>
      <c r="C43" s="67" t="s">
        <v>144</v>
      </c>
      <c r="D43" s="67"/>
      <c r="E43" s="63"/>
      <c r="F43" s="71">
        <v>158</v>
      </c>
      <c r="G43" s="71">
        <v>33</v>
      </c>
      <c r="H43" s="71">
        <v>69</v>
      </c>
      <c r="I43" s="71">
        <v>81</v>
      </c>
      <c r="J43" s="72">
        <v>88</v>
      </c>
    </row>
    <row r="44" spans="2:10">
      <c r="B44" s="63"/>
      <c r="C44" s="67" t="s">
        <v>212</v>
      </c>
      <c r="D44" s="67"/>
      <c r="E44" s="63"/>
      <c r="F44" s="71">
        <v>-49</v>
      </c>
      <c r="G44" s="71">
        <v>-16</v>
      </c>
      <c r="H44" s="71">
        <v>-15</v>
      </c>
      <c r="I44" s="71">
        <v>-8</v>
      </c>
      <c r="J44" s="72">
        <v>-7</v>
      </c>
    </row>
    <row r="45" spans="2:10">
      <c r="B45" s="63"/>
      <c r="C45" s="67" t="s">
        <v>145</v>
      </c>
      <c r="D45" s="67"/>
      <c r="E45" s="63"/>
      <c r="F45" s="72">
        <v>-5830</v>
      </c>
      <c r="G45" s="72">
        <v>-315</v>
      </c>
      <c r="H45" s="72">
        <v>-692</v>
      </c>
      <c r="I45" s="72">
        <v>-959</v>
      </c>
      <c r="J45" s="72">
        <v>-1109</v>
      </c>
    </row>
    <row r="46" spans="2:10">
      <c r="B46" s="63"/>
      <c r="C46" s="67" t="s">
        <v>146</v>
      </c>
      <c r="D46" s="67"/>
      <c r="E46" s="63"/>
      <c r="F46" s="72">
        <v>-216</v>
      </c>
      <c r="G46" s="72">
        <v>-204</v>
      </c>
      <c r="H46" s="72">
        <v>-194</v>
      </c>
      <c r="I46" s="72">
        <v>-189</v>
      </c>
      <c r="J46" s="72" t="s">
        <v>139</v>
      </c>
    </row>
    <row r="47" spans="2:10">
      <c r="B47" s="63"/>
      <c r="C47" s="67" t="s">
        <v>271</v>
      </c>
      <c r="D47" s="67"/>
      <c r="E47" s="63"/>
      <c r="F47" s="72">
        <v>4750</v>
      </c>
      <c r="G47" s="72">
        <v>0</v>
      </c>
      <c r="H47" s="72">
        <v>0</v>
      </c>
      <c r="I47" s="72">
        <v>0</v>
      </c>
      <c r="J47" s="72">
        <v>0</v>
      </c>
    </row>
    <row r="48" spans="2:10">
      <c r="B48" s="63"/>
      <c r="C48" s="67" t="s">
        <v>272</v>
      </c>
      <c r="D48" s="67"/>
      <c r="E48" s="63"/>
      <c r="F48" s="72">
        <v>-6</v>
      </c>
      <c r="G48" s="72">
        <v>0</v>
      </c>
      <c r="H48" s="72">
        <v>0</v>
      </c>
      <c r="I48" s="72">
        <v>0</v>
      </c>
      <c r="J48" s="72">
        <v>0</v>
      </c>
    </row>
    <row r="49" spans="2:10">
      <c r="B49" s="63"/>
      <c r="C49" s="67" t="s">
        <v>273</v>
      </c>
      <c r="D49" s="67"/>
      <c r="E49" s="63"/>
      <c r="F49" s="72">
        <v>-59</v>
      </c>
      <c r="G49" s="72">
        <v>0</v>
      </c>
      <c r="H49" s="72">
        <v>0</v>
      </c>
      <c r="I49" s="72">
        <v>0</v>
      </c>
      <c r="J49" s="72">
        <v>0</v>
      </c>
    </row>
    <row r="50" spans="2:10">
      <c r="B50" s="63"/>
      <c r="C50" s="67" t="s">
        <v>134</v>
      </c>
      <c r="D50" s="67"/>
      <c r="E50" s="63"/>
      <c r="F50" s="72">
        <v>29</v>
      </c>
      <c r="G50" s="72">
        <v>5</v>
      </c>
      <c r="H50" s="72">
        <v>24</v>
      </c>
      <c r="I50" s="72">
        <v>22</v>
      </c>
      <c r="J50" s="72">
        <v>79</v>
      </c>
    </row>
    <row r="51" spans="2:10">
      <c r="B51" s="67"/>
      <c r="C51" s="67"/>
      <c r="D51" s="67"/>
      <c r="E51" s="63"/>
      <c r="F51" s="173"/>
      <c r="G51" s="173"/>
      <c r="H51" s="173"/>
      <c r="I51" s="173"/>
      <c r="J51" s="174"/>
    </row>
    <row r="52" spans="2:10">
      <c r="B52" s="63"/>
      <c r="C52" s="67" t="s">
        <v>221</v>
      </c>
      <c r="D52" s="67"/>
      <c r="E52" s="63"/>
      <c r="F52" s="171">
        <f>SUM(F43:F51)</f>
        <v>-1223</v>
      </c>
      <c r="G52" s="171">
        <f>SUM(G43:G51)</f>
        <v>-497</v>
      </c>
      <c r="H52" s="171">
        <f>SUM(H43:H51)</f>
        <v>-808</v>
      </c>
      <c r="I52" s="171">
        <f>SUM(I43:I51)</f>
        <v>-1053</v>
      </c>
      <c r="J52" s="171">
        <f>SUM(J43:J51)</f>
        <v>-949</v>
      </c>
    </row>
    <row r="53" spans="2:10">
      <c r="B53" s="67"/>
      <c r="C53" s="67"/>
      <c r="D53" s="67"/>
      <c r="E53" s="63"/>
      <c r="F53" s="168"/>
      <c r="G53" s="168"/>
      <c r="H53" s="168"/>
      <c r="I53" s="168"/>
      <c r="J53" s="170"/>
    </row>
    <row r="54" spans="2:10">
      <c r="B54" s="67" t="s">
        <v>147</v>
      </c>
      <c r="C54" s="67"/>
      <c r="D54" s="67"/>
      <c r="E54" s="63"/>
      <c r="F54" s="71">
        <v>102</v>
      </c>
      <c r="G54" s="71">
        <v>70</v>
      </c>
      <c r="H54" s="71">
        <v>-57</v>
      </c>
      <c r="I54" s="71">
        <v>33</v>
      </c>
      <c r="J54" s="72">
        <v>19</v>
      </c>
    </row>
    <row r="55" spans="2:10">
      <c r="B55" s="67"/>
      <c r="C55" s="67"/>
      <c r="D55" s="67"/>
      <c r="E55" s="63"/>
      <c r="F55" s="173"/>
      <c r="G55" s="173"/>
      <c r="H55" s="173"/>
      <c r="I55" s="173"/>
      <c r="J55" s="174"/>
    </row>
    <row r="56" spans="2:10">
      <c r="B56" s="67" t="s">
        <v>224</v>
      </c>
      <c r="C56" s="67"/>
      <c r="D56" s="67"/>
      <c r="E56" s="63"/>
      <c r="F56" s="71">
        <f>F28+F40+F52+F54</f>
        <v>451</v>
      </c>
      <c r="G56" s="71">
        <f>G28+G40+G52+G54</f>
        <v>794</v>
      </c>
      <c r="H56" s="71">
        <f>H28+H40+H52+H54</f>
        <v>353</v>
      </c>
      <c r="I56" s="71">
        <f>I28+I40+I52+I54</f>
        <v>44</v>
      </c>
      <c r="J56" s="71">
        <f>J28+J40+J52+J54</f>
        <v>-190</v>
      </c>
    </row>
    <row r="57" spans="2:10">
      <c r="B57" s="67" t="s">
        <v>148</v>
      </c>
      <c r="C57" s="67"/>
      <c r="D57" s="67"/>
      <c r="E57" s="63"/>
      <c r="F57" s="71">
        <f>G59</f>
        <v>3959</v>
      </c>
      <c r="G57" s="71">
        <f>H59</f>
        <v>3165</v>
      </c>
      <c r="H57" s="71">
        <f>I59</f>
        <v>2812</v>
      </c>
      <c r="I57" s="71">
        <f>J59</f>
        <v>2768</v>
      </c>
      <c r="J57" s="72">
        <v>2958</v>
      </c>
    </row>
    <row r="58" spans="2:10">
      <c r="B58" s="67"/>
      <c r="C58" s="67"/>
      <c r="D58" s="67"/>
      <c r="E58" s="63"/>
      <c r="F58" s="73"/>
      <c r="G58" s="73"/>
      <c r="H58" s="73"/>
      <c r="I58" s="73"/>
      <c r="J58" s="169"/>
    </row>
    <row r="59" spans="2:10" ht="12.75" thickBot="1">
      <c r="B59" s="67" t="s">
        <v>149</v>
      </c>
      <c r="C59" s="67"/>
      <c r="D59" s="67"/>
      <c r="E59" s="63"/>
      <c r="F59" s="182">
        <f>F56+F57</f>
        <v>4410</v>
      </c>
      <c r="G59" s="182">
        <f>G56+G57</f>
        <v>3959</v>
      </c>
      <c r="H59" s="182">
        <f>H56+H57</f>
        <v>3165</v>
      </c>
      <c r="I59" s="182">
        <f>I56+I57</f>
        <v>2812</v>
      </c>
      <c r="J59" s="182">
        <f>J56+J57</f>
        <v>2768</v>
      </c>
    </row>
    <row r="60" spans="2:10">
      <c r="B60" s="67"/>
      <c r="C60" s="67"/>
      <c r="D60" s="67"/>
      <c r="E60" s="63"/>
      <c r="F60" s="73"/>
      <c r="G60" s="73"/>
      <c r="H60" s="73"/>
      <c r="I60" s="73"/>
      <c r="J60" s="73"/>
    </row>
    <row r="61" spans="2:10">
      <c r="E61" s="74"/>
      <c r="F61" s="74"/>
      <c r="G61" s="74"/>
      <c r="H61" s="74"/>
      <c r="I61" s="74"/>
      <c r="J61" s="74"/>
    </row>
    <row r="62" spans="2:10">
      <c r="B62" s="180" t="s">
        <v>168</v>
      </c>
    </row>
    <row r="63" spans="2:10">
      <c r="B63" s="180" t="s">
        <v>169</v>
      </c>
    </row>
  </sheetData>
  <mergeCells count="4">
    <mergeCell ref="B1:J1"/>
    <mergeCell ref="B2:J2"/>
    <mergeCell ref="B3:J3"/>
    <mergeCell ref="G6:J6"/>
  </mergeCells>
  <pageMargins left="0.7" right="0.7" top="0.25" bottom="0.44" header="0.3" footer="0.3"/>
  <pageSetup scale="69" orientation="landscape" r:id="rId1"/>
  <headerFooter>
    <oddFooter>&amp;LActivision Blizzard, Inc.&amp;R&amp;P of &amp; 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8"/>
  <sheetViews>
    <sheetView showGridLines="0" view="pageBreakPreview" zoomScale="80" zoomScaleNormal="100" zoomScaleSheetLayoutView="80" workbookViewId="0"/>
  </sheetViews>
  <sheetFormatPr defaultRowHeight="12"/>
  <cols>
    <col min="1" max="1" width="2.85546875" style="75" customWidth="1"/>
    <col min="2" max="2" width="1.42578125" style="75" customWidth="1"/>
    <col min="3" max="3" width="58.28515625" style="75" customWidth="1"/>
    <col min="4" max="4" width="3.42578125" style="75" customWidth="1"/>
    <col min="5" max="5" width="11" style="75" customWidth="1"/>
    <col min="6" max="6" width="9.42578125" style="75" customWidth="1"/>
    <col min="7" max="7" width="9.28515625" style="75" customWidth="1"/>
    <col min="8" max="8" width="12.140625" style="75" customWidth="1"/>
    <col min="9" max="9" width="11.140625" style="75" customWidth="1"/>
    <col min="10" max="10" width="11.5703125" style="75" bestFit="1" customWidth="1"/>
    <col min="11" max="11" width="9.140625" style="75" bestFit="1" customWidth="1"/>
    <col min="12" max="12" width="12.7109375" style="75" bestFit="1" customWidth="1"/>
    <col min="13" max="13" width="12.140625" style="75" bestFit="1" customWidth="1"/>
    <col min="14" max="14" width="12.7109375" style="75" customWidth="1"/>
    <col min="15" max="16384" width="9.140625" style="75"/>
  </cols>
  <sheetData>
    <row r="1" spans="2:14">
      <c r="B1" s="373" t="s">
        <v>64</v>
      </c>
      <c r="C1" s="373"/>
      <c r="D1" s="373"/>
      <c r="E1" s="373"/>
      <c r="F1" s="373"/>
      <c r="G1" s="373"/>
      <c r="H1" s="373"/>
      <c r="I1" s="373"/>
      <c r="J1" s="373"/>
      <c r="K1" s="373"/>
      <c r="L1" s="373"/>
      <c r="M1" s="373"/>
      <c r="N1" s="373"/>
    </row>
    <row r="2" spans="2:14">
      <c r="B2" s="373" t="s">
        <v>220</v>
      </c>
      <c r="C2" s="373"/>
      <c r="D2" s="373"/>
      <c r="E2" s="373"/>
      <c r="F2" s="373"/>
      <c r="G2" s="373"/>
      <c r="H2" s="373"/>
      <c r="I2" s="373"/>
      <c r="J2" s="373"/>
      <c r="K2" s="373"/>
      <c r="L2" s="373"/>
      <c r="M2" s="373"/>
      <c r="N2" s="373"/>
    </row>
    <row r="3" spans="2:14">
      <c r="B3" s="373" t="s">
        <v>93</v>
      </c>
      <c r="C3" s="373"/>
      <c r="D3" s="373"/>
      <c r="E3" s="373"/>
      <c r="F3" s="373"/>
      <c r="G3" s="373"/>
      <c r="H3" s="373"/>
      <c r="I3" s="373"/>
      <c r="J3" s="373"/>
      <c r="K3" s="373"/>
      <c r="L3" s="373"/>
      <c r="M3" s="373"/>
      <c r="N3" s="373"/>
    </row>
    <row r="4" spans="2:14">
      <c r="B4" s="344"/>
      <c r="C4" s="344"/>
      <c r="D4" s="344"/>
      <c r="E4" s="344"/>
      <c r="F4" s="344"/>
      <c r="G4" s="344"/>
      <c r="H4" s="344"/>
      <c r="I4" s="344"/>
      <c r="J4" s="344"/>
      <c r="K4" s="344"/>
      <c r="L4" s="344"/>
      <c r="M4" s="344"/>
    </row>
    <row r="5" spans="2:14" ht="12.75" thickBot="1">
      <c r="B5" s="77"/>
      <c r="C5" s="78"/>
      <c r="D5" s="79"/>
      <c r="E5" s="78"/>
      <c r="F5" s="78"/>
      <c r="G5" s="79"/>
      <c r="H5" s="79"/>
      <c r="I5" s="79"/>
      <c r="J5" s="79"/>
      <c r="K5" s="80"/>
      <c r="L5" s="80"/>
      <c r="M5" s="80"/>
    </row>
    <row r="6" spans="2:14" ht="60">
      <c r="B6" s="126" t="s">
        <v>279</v>
      </c>
      <c r="C6" s="127"/>
      <c r="D6" s="128"/>
      <c r="E6" s="81" t="s">
        <v>94</v>
      </c>
      <c r="F6" s="81" t="s">
        <v>95</v>
      </c>
      <c r="G6" s="81" t="s">
        <v>284</v>
      </c>
      <c r="H6" s="81" t="s">
        <v>96</v>
      </c>
      <c r="I6" s="81" t="s">
        <v>97</v>
      </c>
      <c r="J6" s="81" t="s">
        <v>98</v>
      </c>
      <c r="K6" s="81" t="s">
        <v>99</v>
      </c>
      <c r="L6" s="81" t="s">
        <v>100</v>
      </c>
      <c r="M6" s="82" t="s">
        <v>101</v>
      </c>
    </row>
    <row r="7" spans="2:14">
      <c r="B7" s="371" t="s">
        <v>102</v>
      </c>
      <c r="C7" s="372"/>
      <c r="D7" s="129"/>
      <c r="E7" s="100">
        <v>1111</v>
      </c>
      <c r="F7" s="100">
        <v>225</v>
      </c>
      <c r="G7" s="100">
        <v>58</v>
      </c>
      <c r="H7" s="100">
        <v>57</v>
      </c>
      <c r="I7" s="100">
        <v>2</v>
      </c>
      <c r="J7" s="100">
        <v>143</v>
      </c>
      <c r="K7" s="100">
        <v>104</v>
      </c>
      <c r="L7" s="100">
        <v>95</v>
      </c>
      <c r="M7" s="130">
        <f>SUM(F7:L7)</f>
        <v>684</v>
      </c>
    </row>
    <row r="8" spans="2:14" ht="12" customHeight="1">
      <c r="B8" s="83"/>
      <c r="C8" s="84" t="s">
        <v>46</v>
      </c>
      <c r="D8" s="99" t="s">
        <v>103</v>
      </c>
      <c r="E8" s="106">
        <v>-339</v>
      </c>
      <c r="F8" s="106">
        <v>-95</v>
      </c>
      <c r="G8" s="111">
        <v>0</v>
      </c>
      <c r="H8" s="106">
        <v>-25</v>
      </c>
      <c r="I8" s="111">
        <v>0</v>
      </c>
      <c r="J8" s="111">
        <v>0</v>
      </c>
      <c r="K8" s="111">
        <v>0</v>
      </c>
      <c r="L8" s="111">
        <v>0</v>
      </c>
      <c r="M8" s="131">
        <f>SUM(F8:L8)</f>
        <v>-120</v>
      </c>
    </row>
    <row r="9" spans="2:14">
      <c r="B9" s="83"/>
      <c r="C9" s="84" t="s">
        <v>47</v>
      </c>
      <c r="D9" s="99" t="s">
        <v>104</v>
      </c>
      <c r="E9" s="132">
        <v>0</v>
      </c>
      <c r="F9" s="111">
        <v>0</v>
      </c>
      <c r="G9" s="111">
        <v>0</v>
      </c>
      <c r="H9" s="111">
        <v>-7</v>
      </c>
      <c r="I9" s="111">
        <v>0</v>
      </c>
      <c r="J9" s="106">
        <v>-8</v>
      </c>
      <c r="K9" s="106">
        <v>-2</v>
      </c>
      <c r="L9" s="106">
        <v>-13</v>
      </c>
      <c r="M9" s="131">
        <f>SUM(F9:L9)</f>
        <v>-30</v>
      </c>
    </row>
    <row r="10" spans="2:14">
      <c r="B10" s="83"/>
      <c r="C10" s="84" t="s">
        <v>119</v>
      </c>
      <c r="D10" s="99" t="s">
        <v>105</v>
      </c>
      <c r="E10" s="111">
        <v>0</v>
      </c>
      <c r="F10" s="111">
        <v>0</v>
      </c>
      <c r="G10" s="111">
        <v>0</v>
      </c>
      <c r="H10" s="111">
        <v>0</v>
      </c>
      <c r="I10" s="106">
        <v>-2</v>
      </c>
      <c r="J10" s="111">
        <v>0</v>
      </c>
      <c r="K10" s="111">
        <v>0</v>
      </c>
      <c r="L10" s="111">
        <v>0</v>
      </c>
      <c r="M10" s="131">
        <f>SUM(F10:L10)</f>
        <v>-2</v>
      </c>
    </row>
    <row r="11" spans="2:14" ht="12.75" thickBot="1">
      <c r="B11" s="374" t="s">
        <v>107</v>
      </c>
      <c r="C11" s="375"/>
      <c r="D11" s="139"/>
      <c r="E11" s="116">
        <f t="shared" ref="E11:M11" si="0">SUM(E7:E10)</f>
        <v>772</v>
      </c>
      <c r="F11" s="116">
        <f t="shared" si="0"/>
        <v>130</v>
      </c>
      <c r="G11" s="116">
        <f t="shared" si="0"/>
        <v>58</v>
      </c>
      <c r="H11" s="116">
        <f t="shared" si="0"/>
        <v>25</v>
      </c>
      <c r="I11" s="116">
        <f t="shared" si="0"/>
        <v>0</v>
      </c>
      <c r="J11" s="116">
        <f t="shared" si="0"/>
        <v>135</v>
      </c>
      <c r="K11" s="116">
        <f t="shared" si="0"/>
        <v>102</v>
      </c>
      <c r="L11" s="116">
        <f t="shared" si="0"/>
        <v>82</v>
      </c>
      <c r="M11" s="133">
        <f t="shared" si="0"/>
        <v>532</v>
      </c>
    </row>
    <row r="12" spans="2:14" ht="5.25" customHeight="1" thickTop="1" thickBot="1">
      <c r="B12" s="85"/>
      <c r="C12" s="86"/>
      <c r="D12" s="87"/>
      <c r="E12" s="86"/>
      <c r="F12" s="88"/>
      <c r="G12" s="88"/>
      <c r="H12" s="88"/>
      <c r="I12" s="88"/>
      <c r="J12" s="88"/>
      <c r="K12" s="88"/>
      <c r="L12" s="88"/>
      <c r="M12" s="89"/>
    </row>
    <row r="13" spans="2:14" ht="12.75" customHeight="1" thickBot="1">
      <c r="B13" s="90"/>
      <c r="C13" s="91"/>
      <c r="D13" s="92"/>
      <c r="E13" s="91"/>
      <c r="F13" s="91"/>
      <c r="G13" s="91"/>
      <c r="H13" s="91"/>
      <c r="I13" s="91"/>
      <c r="J13" s="91"/>
      <c r="K13" s="91"/>
      <c r="L13" s="91"/>
      <c r="M13" s="91"/>
    </row>
    <row r="14" spans="2:14" ht="36">
      <c r="B14" s="134" t="str">
        <f>B6</f>
        <v>Three Months Ended March 31, 2014</v>
      </c>
      <c r="C14" s="135"/>
      <c r="D14" s="93"/>
      <c r="E14" s="94" t="s">
        <v>111</v>
      </c>
      <c r="F14" s="224" t="s">
        <v>112</v>
      </c>
      <c r="G14" s="224" t="s">
        <v>113</v>
      </c>
      <c r="H14" s="225" t="s">
        <v>114</v>
      </c>
      <c r="I14" s="96"/>
      <c r="J14" s="97"/>
      <c r="K14" s="98"/>
      <c r="L14" s="90"/>
      <c r="M14" s="90"/>
    </row>
    <row r="15" spans="2:14">
      <c r="B15" s="371" t="s">
        <v>102</v>
      </c>
      <c r="C15" s="372"/>
      <c r="D15" s="99"/>
      <c r="E15" s="100">
        <f>E7-M7</f>
        <v>427</v>
      </c>
      <c r="F15" s="346">
        <v>293</v>
      </c>
      <c r="G15" s="226">
        <v>0.4</v>
      </c>
      <c r="H15" s="227">
        <v>0.4</v>
      </c>
      <c r="I15" s="103"/>
      <c r="J15" s="104"/>
      <c r="K15" s="98"/>
      <c r="L15" s="90"/>
      <c r="M15" s="90"/>
      <c r="N15" s="90"/>
    </row>
    <row r="16" spans="2:14" ht="12" customHeight="1">
      <c r="B16" s="83"/>
      <c r="C16" s="84" t="s">
        <v>46</v>
      </c>
      <c r="D16" s="99" t="s">
        <v>103</v>
      </c>
      <c r="E16" s="105">
        <f>E8-M8</f>
        <v>-219</v>
      </c>
      <c r="F16" s="347">
        <v>-171</v>
      </c>
      <c r="G16" s="228">
        <v>-0.24</v>
      </c>
      <c r="H16" s="229">
        <v>-0.23</v>
      </c>
      <c r="I16" s="103"/>
      <c r="J16" s="103"/>
      <c r="K16" s="103"/>
      <c r="L16" s="103"/>
      <c r="M16" s="103"/>
      <c r="N16" s="110"/>
    </row>
    <row r="17" spans="2:14">
      <c r="B17" s="83"/>
      <c r="C17" s="84" t="s">
        <v>47</v>
      </c>
      <c r="D17" s="99" t="s">
        <v>104</v>
      </c>
      <c r="E17" s="105">
        <f>E9-M9</f>
        <v>30</v>
      </c>
      <c r="F17" s="347">
        <v>18</v>
      </c>
      <c r="G17" s="228">
        <v>0.03</v>
      </c>
      <c r="H17" s="229">
        <v>0.02</v>
      </c>
      <c r="I17" s="109"/>
      <c r="J17" s="109"/>
      <c r="K17" s="110"/>
      <c r="L17" s="110"/>
      <c r="M17" s="110"/>
      <c r="N17" s="110"/>
    </row>
    <row r="18" spans="2:14">
      <c r="B18" s="83"/>
      <c r="C18" s="84" t="s">
        <v>119</v>
      </c>
      <c r="D18" s="99" t="s">
        <v>105</v>
      </c>
      <c r="E18" s="105">
        <f>E10-M10</f>
        <v>2</v>
      </c>
      <c r="F18" s="347">
        <v>1</v>
      </c>
      <c r="G18" s="302">
        <v>0</v>
      </c>
      <c r="H18" s="229">
        <v>0</v>
      </c>
      <c r="I18" s="113"/>
      <c r="J18" s="113"/>
      <c r="K18" s="114"/>
      <c r="L18" s="110"/>
      <c r="M18" s="110"/>
      <c r="N18" s="110"/>
    </row>
    <row r="19" spans="2:14" ht="12.75" thickBot="1">
      <c r="B19" s="374" t="s">
        <v>107</v>
      </c>
      <c r="C19" s="375"/>
      <c r="D19" s="115"/>
      <c r="E19" s="116">
        <f>SUM(E15:E18)</f>
        <v>240</v>
      </c>
      <c r="F19" s="348">
        <f>SUM(F15:F18)</f>
        <v>141</v>
      </c>
      <c r="G19" s="233">
        <v>0.19</v>
      </c>
      <c r="H19" s="234">
        <v>0.19</v>
      </c>
      <c r="I19" s="119"/>
      <c r="J19" s="91"/>
      <c r="K19" s="91"/>
      <c r="L19" s="91"/>
      <c r="M19" s="91"/>
      <c r="N19" s="91"/>
    </row>
    <row r="20" spans="2:14" ht="5.25" customHeight="1" thickTop="1" thickBot="1">
      <c r="B20" s="120"/>
      <c r="C20" s="121"/>
      <c r="D20" s="122"/>
      <c r="E20" s="123"/>
      <c r="F20" s="349"/>
      <c r="G20" s="349"/>
      <c r="H20" s="350"/>
      <c r="I20" s="90"/>
      <c r="J20" s="91"/>
      <c r="K20" s="91"/>
      <c r="L20" s="91"/>
      <c r="M20" s="91"/>
      <c r="N20" s="91"/>
    </row>
    <row r="21" spans="2:14">
      <c r="B21" s="90"/>
      <c r="C21" s="90"/>
      <c r="D21" s="125"/>
      <c r="E21" s="90"/>
      <c r="F21" s="351"/>
      <c r="G21" s="351"/>
      <c r="H21" s="351"/>
      <c r="I21" s="90"/>
      <c r="J21" s="91"/>
      <c r="K21" s="91"/>
      <c r="L21" s="91"/>
      <c r="M21" s="91"/>
      <c r="N21" s="91"/>
    </row>
    <row r="22" spans="2:14">
      <c r="B22" s="90"/>
      <c r="C22" s="90"/>
      <c r="D22" s="125"/>
      <c r="E22" s="90"/>
      <c r="F22" s="351"/>
      <c r="G22" s="351"/>
      <c r="H22" s="351"/>
      <c r="I22" s="90"/>
      <c r="J22" s="91"/>
      <c r="K22" s="91"/>
      <c r="L22" s="91"/>
      <c r="M22" s="91"/>
      <c r="N22" s="91"/>
    </row>
    <row r="23" spans="2:14">
      <c r="B23" s="136"/>
      <c r="C23" s="376" t="s">
        <v>115</v>
      </c>
      <c r="D23" s="376"/>
      <c r="E23" s="376"/>
      <c r="F23" s="376"/>
      <c r="G23" s="376"/>
      <c r="H23" s="376"/>
      <c r="I23" s="376"/>
      <c r="J23" s="376"/>
      <c r="K23" s="376"/>
      <c r="L23" s="376"/>
      <c r="M23" s="376"/>
      <c r="N23" s="376"/>
    </row>
    <row r="24" spans="2:14">
      <c r="B24" s="136"/>
      <c r="C24" s="377" t="s">
        <v>116</v>
      </c>
      <c r="D24" s="377"/>
      <c r="E24" s="377"/>
      <c r="F24" s="377"/>
      <c r="G24" s="377"/>
      <c r="H24" s="377"/>
      <c r="I24" s="377"/>
      <c r="J24" s="377"/>
      <c r="K24" s="377"/>
      <c r="L24" s="377"/>
      <c r="M24" s="377"/>
      <c r="N24" s="377"/>
    </row>
    <row r="25" spans="2:14">
      <c r="B25" s="137"/>
      <c r="C25" s="376" t="s">
        <v>216</v>
      </c>
      <c r="D25" s="376"/>
      <c r="E25" s="376"/>
      <c r="F25" s="376"/>
      <c r="G25" s="376"/>
      <c r="H25" s="376"/>
      <c r="I25" s="376"/>
      <c r="J25" s="376"/>
      <c r="K25" s="376"/>
      <c r="L25" s="376"/>
      <c r="M25" s="376"/>
      <c r="N25" s="376"/>
    </row>
    <row r="26" spans="2:14">
      <c r="B26" s="137"/>
      <c r="C26" s="345" t="s">
        <v>256</v>
      </c>
      <c r="D26" s="345"/>
      <c r="E26" s="345"/>
      <c r="F26" s="345"/>
      <c r="G26" s="345"/>
      <c r="H26" s="345"/>
      <c r="I26" s="345"/>
      <c r="J26" s="345"/>
      <c r="K26" s="345"/>
      <c r="L26" s="345"/>
      <c r="M26" s="345"/>
      <c r="N26" s="345"/>
    </row>
    <row r="27" spans="2:14">
      <c r="B27" s="137"/>
      <c r="C27" s="345"/>
      <c r="D27" s="141"/>
      <c r="E27" s="141"/>
      <c r="F27" s="141"/>
      <c r="G27" s="141"/>
      <c r="H27" s="141"/>
      <c r="I27" s="141"/>
      <c r="J27" s="141"/>
      <c r="K27" s="141"/>
      <c r="L27" s="141"/>
      <c r="M27" s="141"/>
      <c r="N27" s="141"/>
    </row>
    <row r="28" spans="2:14" ht="33.75" customHeight="1">
      <c r="B28" s="137"/>
      <c r="C28" s="378" t="s">
        <v>118</v>
      </c>
      <c r="D28" s="378"/>
      <c r="E28" s="378"/>
      <c r="F28" s="378"/>
      <c r="G28" s="378"/>
      <c r="H28" s="378"/>
      <c r="I28" s="378"/>
      <c r="J28" s="378"/>
      <c r="K28" s="378"/>
      <c r="L28" s="378"/>
      <c r="M28" s="378"/>
      <c r="N28" s="378"/>
    </row>
  </sheetData>
  <sheetProtection formatCells="0" formatColumns="0" formatRows="0" sort="0" autoFilter="0" pivotTables="0"/>
  <mergeCells count="11">
    <mergeCell ref="B19:C19"/>
    <mergeCell ref="C23:N23"/>
    <mergeCell ref="C24:N24"/>
    <mergeCell ref="C25:N25"/>
    <mergeCell ref="C28:N28"/>
    <mergeCell ref="B15:C15"/>
    <mergeCell ref="B1:N1"/>
    <mergeCell ref="B2:N2"/>
    <mergeCell ref="B3:N3"/>
    <mergeCell ref="B7:C7"/>
    <mergeCell ref="B11:C11"/>
  </mergeCells>
  <pageMargins left="0.7" right="0.7" top="0.25" bottom="0.44" header="0.3" footer="0.3"/>
  <pageSetup scale="70" orientation="landscape" r:id="rId1"/>
  <headerFooter>
    <oddFooter>&amp;LActivision Blizzard, Inc.&amp;R&amp;P of &amp; 18</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9"/>
  <sheetViews>
    <sheetView showGridLines="0" view="pageBreakPreview" zoomScale="80" zoomScaleNormal="100" zoomScaleSheetLayoutView="80" workbookViewId="0"/>
  </sheetViews>
  <sheetFormatPr defaultRowHeight="12"/>
  <cols>
    <col min="1" max="1" width="2.85546875" style="75" customWidth="1"/>
    <col min="2" max="2" width="1.42578125" style="75" customWidth="1"/>
    <col min="3" max="3" width="58.28515625" style="75" customWidth="1"/>
    <col min="4" max="4" width="3.42578125" style="75" customWidth="1"/>
    <col min="5" max="5" width="11" style="75" customWidth="1"/>
    <col min="6" max="6" width="9.42578125" style="75" customWidth="1"/>
    <col min="7" max="7" width="9.28515625" style="75" customWidth="1"/>
    <col min="8" max="8" width="12.140625" style="75" customWidth="1"/>
    <col min="9" max="9" width="11.140625" style="75" customWidth="1"/>
    <col min="10" max="10" width="11.5703125" style="75" bestFit="1" customWidth="1"/>
    <col min="11" max="11" width="9.140625" style="75" bestFit="1" customWidth="1"/>
    <col min="12" max="12" width="12.7109375" style="75" bestFit="1" customWidth="1"/>
    <col min="13" max="13" width="12.140625" style="75" bestFit="1" customWidth="1"/>
    <col min="14" max="14" width="12.7109375" style="75" customWidth="1"/>
    <col min="15" max="16384" width="9.140625" style="75"/>
  </cols>
  <sheetData>
    <row r="1" spans="2:14">
      <c r="B1" s="373" t="s">
        <v>64</v>
      </c>
      <c r="C1" s="373"/>
      <c r="D1" s="373"/>
      <c r="E1" s="373"/>
      <c r="F1" s="373"/>
      <c r="G1" s="373"/>
      <c r="H1" s="373"/>
      <c r="I1" s="373"/>
      <c r="J1" s="373"/>
      <c r="K1" s="373"/>
      <c r="L1" s="373"/>
      <c r="M1" s="373"/>
      <c r="N1" s="373"/>
    </row>
    <row r="2" spans="2:14">
      <c r="B2" s="373" t="s">
        <v>220</v>
      </c>
      <c r="C2" s="373"/>
      <c r="D2" s="373"/>
      <c r="E2" s="373"/>
      <c r="F2" s="373"/>
      <c r="G2" s="373"/>
      <c r="H2" s="373"/>
      <c r="I2" s="373"/>
      <c r="J2" s="373"/>
      <c r="K2" s="373"/>
      <c r="L2" s="373"/>
      <c r="M2" s="373"/>
      <c r="N2" s="373"/>
    </row>
    <row r="3" spans="2:14">
      <c r="B3" s="373" t="s">
        <v>93</v>
      </c>
      <c r="C3" s="373"/>
      <c r="D3" s="373"/>
      <c r="E3" s="373"/>
      <c r="F3" s="373"/>
      <c r="G3" s="373"/>
      <c r="H3" s="373"/>
      <c r="I3" s="373"/>
      <c r="J3" s="373"/>
      <c r="K3" s="373"/>
      <c r="L3" s="373"/>
      <c r="M3" s="373"/>
      <c r="N3" s="373"/>
    </row>
    <row r="4" spans="2:14">
      <c r="B4" s="312"/>
      <c r="C4" s="312"/>
      <c r="D4" s="312"/>
      <c r="E4" s="312"/>
      <c r="F4" s="312"/>
      <c r="G4" s="312"/>
      <c r="H4" s="312"/>
      <c r="I4" s="312"/>
      <c r="J4" s="312"/>
      <c r="K4" s="312"/>
      <c r="L4" s="312"/>
      <c r="M4" s="312"/>
    </row>
    <row r="5" spans="2:14" ht="12.75" thickBot="1">
      <c r="B5" s="77"/>
      <c r="C5" s="78"/>
      <c r="D5" s="79"/>
      <c r="E5" s="78"/>
      <c r="F5" s="78"/>
      <c r="G5" s="79"/>
      <c r="H5" s="79"/>
      <c r="I5" s="79"/>
      <c r="J5" s="79"/>
      <c r="K5" s="80"/>
      <c r="L5" s="80"/>
      <c r="M5" s="80"/>
    </row>
    <row r="6" spans="2:14" ht="60">
      <c r="B6" s="126" t="s">
        <v>227</v>
      </c>
      <c r="C6" s="127"/>
      <c r="D6" s="128"/>
      <c r="E6" s="81" t="s">
        <v>94</v>
      </c>
      <c r="F6" s="81" t="s">
        <v>95</v>
      </c>
      <c r="G6" s="81" t="s">
        <v>284</v>
      </c>
      <c r="H6" s="81" t="s">
        <v>96</v>
      </c>
      <c r="I6" s="81" t="s">
        <v>97</v>
      </c>
      <c r="J6" s="81" t="s">
        <v>98</v>
      </c>
      <c r="K6" s="81" t="s">
        <v>99</v>
      </c>
      <c r="L6" s="81" t="s">
        <v>100</v>
      </c>
      <c r="M6" s="82" t="s">
        <v>101</v>
      </c>
    </row>
    <row r="7" spans="2:14">
      <c r="B7" s="371" t="s">
        <v>102</v>
      </c>
      <c r="C7" s="372"/>
      <c r="D7" s="129"/>
      <c r="E7" s="100">
        <v>1324</v>
      </c>
      <c r="F7" s="100">
        <v>260</v>
      </c>
      <c r="G7" s="100">
        <v>57</v>
      </c>
      <c r="H7" s="100">
        <v>61</v>
      </c>
      <c r="I7" s="100">
        <v>38</v>
      </c>
      <c r="J7" s="100">
        <v>125</v>
      </c>
      <c r="K7" s="100">
        <v>107</v>
      </c>
      <c r="L7" s="100">
        <v>89</v>
      </c>
      <c r="M7" s="130">
        <f>SUM(F7:L7)</f>
        <v>737</v>
      </c>
    </row>
    <row r="8" spans="2:14" ht="12" customHeight="1">
      <c r="B8" s="83"/>
      <c r="C8" s="84" t="s">
        <v>46</v>
      </c>
      <c r="D8" s="99" t="s">
        <v>103</v>
      </c>
      <c r="E8" s="106">
        <v>-520</v>
      </c>
      <c r="F8" s="106">
        <v>-115</v>
      </c>
      <c r="G8" s="111">
        <v>0</v>
      </c>
      <c r="H8" s="106">
        <v>-33</v>
      </c>
      <c r="I8" s="106">
        <v>-3</v>
      </c>
      <c r="J8" s="111">
        <v>0</v>
      </c>
      <c r="K8" s="111">
        <v>0</v>
      </c>
      <c r="L8" s="111">
        <v>0</v>
      </c>
      <c r="M8" s="131">
        <f>SUM(F8:L8)</f>
        <v>-151</v>
      </c>
    </row>
    <row r="9" spans="2:14">
      <c r="B9" s="83"/>
      <c r="C9" s="84" t="s">
        <v>47</v>
      </c>
      <c r="D9" s="99" t="s">
        <v>104</v>
      </c>
      <c r="E9" s="132">
        <v>0</v>
      </c>
      <c r="F9" s="111">
        <v>0</v>
      </c>
      <c r="G9" s="111">
        <v>0</v>
      </c>
      <c r="H9" s="111">
        <v>-5</v>
      </c>
      <c r="I9" s="111">
        <v>0</v>
      </c>
      <c r="J9" s="106">
        <v>-7</v>
      </c>
      <c r="K9" s="106">
        <v>-2</v>
      </c>
      <c r="L9" s="106">
        <v>-12</v>
      </c>
      <c r="M9" s="131">
        <f>SUM(F9:L9)</f>
        <v>-26</v>
      </c>
    </row>
    <row r="10" spans="2:14">
      <c r="B10" s="83"/>
      <c r="C10" s="84" t="s">
        <v>119</v>
      </c>
      <c r="D10" s="99" t="s">
        <v>105</v>
      </c>
      <c r="E10" s="111">
        <v>0</v>
      </c>
      <c r="F10" s="111">
        <v>0</v>
      </c>
      <c r="G10" s="111">
        <v>0</v>
      </c>
      <c r="H10" s="111">
        <v>0</v>
      </c>
      <c r="I10" s="106">
        <v>-3</v>
      </c>
      <c r="J10" s="111">
        <v>0</v>
      </c>
      <c r="K10" s="111">
        <v>0</v>
      </c>
      <c r="L10" s="111">
        <v>0</v>
      </c>
      <c r="M10" s="131">
        <f>SUM(F10:L10)</f>
        <v>-3</v>
      </c>
    </row>
    <row r="11" spans="2:14" ht="12.75" thickBot="1">
      <c r="B11" s="374" t="s">
        <v>107</v>
      </c>
      <c r="C11" s="375"/>
      <c r="D11" s="139"/>
      <c r="E11" s="116">
        <f t="shared" ref="E11:M11" si="0">SUM(E7:E10)</f>
        <v>804</v>
      </c>
      <c r="F11" s="116">
        <f t="shared" si="0"/>
        <v>145</v>
      </c>
      <c r="G11" s="116">
        <f t="shared" si="0"/>
        <v>57</v>
      </c>
      <c r="H11" s="116">
        <f t="shared" si="0"/>
        <v>23</v>
      </c>
      <c r="I11" s="116">
        <f t="shared" si="0"/>
        <v>32</v>
      </c>
      <c r="J11" s="116">
        <f t="shared" si="0"/>
        <v>118</v>
      </c>
      <c r="K11" s="116">
        <f t="shared" si="0"/>
        <v>105</v>
      </c>
      <c r="L11" s="116">
        <f t="shared" si="0"/>
        <v>77</v>
      </c>
      <c r="M11" s="133">
        <f t="shared" si="0"/>
        <v>557</v>
      </c>
    </row>
    <row r="12" spans="2:14" ht="5.25" customHeight="1" thickTop="1" thickBot="1">
      <c r="B12" s="85"/>
      <c r="C12" s="86"/>
      <c r="D12" s="87"/>
      <c r="E12" s="86"/>
      <c r="F12" s="88"/>
      <c r="G12" s="88"/>
      <c r="H12" s="88"/>
      <c r="I12" s="88"/>
      <c r="J12" s="88"/>
      <c r="K12" s="88"/>
      <c r="L12" s="88"/>
      <c r="M12" s="89"/>
    </row>
    <row r="13" spans="2:14" ht="12.75" customHeight="1" thickBot="1">
      <c r="B13" s="90"/>
      <c r="C13" s="91"/>
      <c r="D13" s="92"/>
      <c r="E13" s="91"/>
      <c r="F13" s="91"/>
      <c r="G13" s="91"/>
      <c r="H13" s="91"/>
      <c r="I13" s="91"/>
      <c r="J13" s="91"/>
      <c r="K13" s="91"/>
      <c r="L13" s="91"/>
      <c r="M13" s="91"/>
    </row>
    <row r="14" spans="2:14" ht="36">
      <c r="B14" s="134" t="str">
        <f>B6</f>
        <v>Three Months Ended March 31, 2013</v>
      </c>
      <c r="C14" s="135"/>
      <c r="D14" s="93"/>
      <c r="E14" s="94" t="s">
        <v>111</v>
      </c>
      <c r="F14" s="94" t="s">
        <v>112</v>
      </c>
      <c r="G14" s="224" t="s">
        <v>113</v>
      </c>
      <c r="H14" s="225" t="s">
        <v>114</v>
      </c>
      <c r="I14" s="96"/>
      <c r="J14" s="97"/>
      <c r="K14" s="98"/>
      <c r="L14" s="90"/>
      <c r="M14" s="90"/>
    </row>
    <row r="15" spans="2:14">
      <c r="B15" s="371" t="s">
        <v>102</v>
      </c>
      <c r="C15" s="372"/>
      <c r="D15" s="99"/>
      <c r="E15" s="100">
        <f>E7-M7</f>
        <v>587</v>
      </c>
      <c r="F15" s="142">
        <v>456</v>
      </c>
      <c r="G15" s="226">
        <v>0.4</v>
      </c>
      <c r="H15" s="227">
        <v>0.4</v>
      </c>
      <c r="I15" s="103"/>
      <c r="J15" s="104"/>
      <c r="K15" s="98"/>
      <c r="L15" s="90"/>
      <c r="M15" s="90"/>
      <c r="N15" s="90"/>
    </row>
    <row r="16" spans="2:14" ht="12" customHeight="1">
      <c r="B16" s="83"/>
      <c r="C16" s="84" t="s">
        <v>46</v>
      </c>
      <c r="D16" s="99" t="s">
        <v>103</v>
      </c>
      <c r="E16" s="105">
        <f>E8-M8</f>
        <v>-369</v>
      </c>
      <c r="F16" s="143">
        <v>-277</v>
      </c>
      <c r="G16" s="228">
        <v>-0.24</v>
      </c>
      <c r="H16" s="229">
        <v>-0.24</v>
      </c>
      <c r="I16" s="103"/>
      <c r="J16" s="103"/>
      <c r="K16" s="103"/>
      <c r="L16" s="103"/>
      <c r="M16" s="103"/>
      <c r="N16" s="110"/>
    </row>
    <row r="17" spans="2:14">
      <c r="B17" s="83"/>
      <c r="C17" s="84" t="s">
        <v>47</v>
      </c>
      <c r="D17" s="99" t="s">
        <v>104</v>
      </c>
      <c r="E17" s="105">
        <f>E9-M9</f>
        <v>26</v>
      </c>
      <c r="F17" s="143">
        <v>18</v>
      </c>
      <c r="G17" s="228">
        <v>0.02</v>
      </c>
      <c r="H17" s="229">
        <v>0.02</v>
      </c>
      <c r="I17" s="109"/>
      <c r="J17" s="109"/>
      <c r="K17" s="110"/>
      <c r="L17" s="110"/>
      <c r="M17" s="110"/>
      <c r="N17" s="110"/>
    </row>
    <row r="18" spans="2:14">
      <c r="B18" s="83"/>
      <c r="C18" s="84" t="s">
        <v>119</v>
      </c>
      <c r="D18" s="99" t="s">
        <v>105</v>
      </c>
      <c r="E18" s="105">
        <f>E10-M10</f>
        <v>3</v>
      </c>
      <c r="F18" s="143">
        <v>2</v>
      </c>
      <c r="G18" s="302">
        <v>0</v>
      </c>
      <c r="H18" s="229">
        <v>0</v>
      </c>
      <c r="I18" s="113"/>
      <c r="J18" s="113"/>
      <c r="K18" s="114"/>
      <c r="L18" s="110"/>
      <c r="M18" s="110"/>
      <c r="N18" s="110"/>
    </row>
    <row r="19" spans="2:14" ht="12.75" thickBot="1">
      <c r="B19" s="374" t="s">
        <v>107</v>
      </c>
      <c r="C19" s="375"/>
      <c r="D19" s="115"/>
      <c r="E19" s="116">
        <f>SUM(E15:E18)</f>
        <v>247</v>
      </c>
      <c r="F19" s="116">
        <f>SUM(F15:F18)</f>
        <v>199</v>
      </c>
      <c r="G19" s="233">
        <v>0.17</v>
      </c>
      <c r="H19" s="234">
        <v>0.17</v>
      </c>
      <c r="I19" s="119"/>
      <c r="J19" s="91"/>
      <c r="K19" s="91"/>
      <c r="L19" s="91"/>
      <c r="M19" s="91"/>
      <c r="N19" s="91"/>
    </row>
    <row r="20" spans="2:14" ht="5.25" customHeight="1" thickTop="1" thickBot="1">
      <c r="B20" s="120"/>
      <c r="C20" s="121"/>
      <c r="D20" s="122"/>
      <c r="E20" s="123"/>
      <c r="F20" s="123"/>
      <c r="G20" s="123"/>
      <c r="H20" s="124"/>
      <c r="I20" s="90"/>
      <c r="J20" s="91"/>
      <c r="K20" s="91"/>
      <c r="L20" s="91"/>
      <c r="M20" s="91"/>
      <c r="N20" s="91"/>
    </row>
    <row r="21" spans="2:14" ht="12.75" thickBot="1">
      <c r="B21" s="90"/>
      <c r="C21" s="90"/>
      <c r="D21" s="125"/>
      <c r="E21" s="90"/>
      <c r="F21" s="90"/>
      <c r="G21" s="90"/>
      <c r="H21" s="90"/>
      <c r="I21" s="90"/>
      <c r="J21" s="91"/>
      <c r="K21" s="91"/>
      <c r="L21" s="91"/>
      <c r="M21" s="91"/>
      <c r="N21" s="91"/>
    </row>
    <row r="22" spans="2:14" ht="60">
      <c r="B22" s="126" t="s">
        <v>231</v>
      </c>
      <c r="C22" s="127"/>
      <c r="D22" s="128"/>
      <c r="E22" s="81" t="s">
        <v>94</v>
      </c>
      <c r="F22" s="81" t="s">
        <v>95</v>
      </c>
      <c r="G22" s="81" t="s">
        <v>284</v>
      </c>
      <c r="H22" s="81" t="s">
        <v>96</v>
      </c>
      <c r="I22" s="81" t="s">
        <v>97</v>
      </c>
      <c r="J22" s="81" t="s">
        <v>98</v>
      </c>
      <c r="K22" s="81" t="s">
        <v>99</v>
      </c>
      <c r="L22" s="81" t="s">
        <v>100</v>
      </c>
      <c r="M22" s="82" t="s">
        <v>101</v>
      </c>
    </row>
    <row r="23" spans="2:14">
      <c r="B23" s="371" t="s">
        <v>102</v>
      </c>
      <c r="C23" s="372"/>
      <c r="D23" s="129"/>
      <c r="E23" s="100">
        <v>1050</v>
      </c>
      <c r="F23" s="100">
        <v>179</v>
      </c>
      <c r="G23" s="100">
        <v>54</v>
      </c>
      <c r="H23" s="100">
        <v>38</v>
      </c>
      <c r="I23" s="100">
        <v>14</v>
      </c>
      <c r="J23" s="100">
        <v>123</v>
      </c>
      <c r="K23" s="100">
        <v>116</v>
      </c>
      <c r="L23" s="100">
        <v>96</v>
      </c>
      <c r="M23" s="130">
        <f>SUM(F23:L23)</f>
        <v>620</v>
      </c>
    </row>
    <row r="24" spans="2:14" ht="12" customHeight="1">
      <c r="B24" s="83"/>
      <c r="C24" s="84" t="s">
        <v>46</v>
      </c>
      <c r="D24" s="99" t="s">
        <v>103</v>
      </c>
      <c r="E24" s="106">
        <v>-442</v>
      </c>
      <c r="F24" s="106">
        <v>-77</v>
      </c>
      <c r="G24" s="111">
        <v>0</v>
      </c>
      <c r="H24" s="106">
        <v>-26</v>
      </c>
      <c r="I24" s="106">
        <v>-1</v>
      </c>
      <c r="J24" s="111">
        <v>0</v>
      </c>
      <c r="K24" s="111">
        <v>0</v>
      </c>
      <c r="L24" s="111">
        <v>0</v>
      </c>
      <c r="M24" s="131">
        <f>SUM(F24:L24)</f>
        <v>-104</v>
      </c>
    </row>
    <row r="25" spans="2:14">
      <c r="B25" s="83"/>
      <c r="C25" s="84" t="s">
        <v>47</v>
      </c>
      <c r="D25" s="99" t="s">
        <v>104</v>
      </c>
      <c r="E25" s="132">
        <v>0</v>
      </c>
      <c r="F25" s="111">
        <v>0</v>
      </c>
      <c r="G25" s="111">
        <v>0</v>
      </c>
      <c r="H25" s="111">
        <v>-3</v>
      </c>
      <c r="I25" s="111">
        <v>0</v>
      </c>
      <c r="J25" s="106">
        <v>-7</v>
      </c>
      <c r="K25" s="106">
        <v>-2</v>
      </c>
      <c r="L25" s="106">
        <v>-12</v>
      </c>
      <c r="M25" s="131">
        <f>SUM(F25:L25)</f>
        <v>-24</v>
      </c>
    </row>
    <row r="26" spans="2:14">
      <c r="B26" s="83"/>
      <c r="C26" s="84" t="s">
        <v>119</v>
      </c>
      <c r="D26" s="99" t="s">
        <v>105</v>
      </c>
      <c r="E26" s="111">
        <v>0</v>
      </c>
      <c r="F26" s="111">
        <v>0</v>
      </c>
      <c r="G26" s="111">
        <v>0</v>
      </c>
      <c r="H26" s="111">
        <v>0</v>
      </c>
      <c r="I26" s="106">
        <v>-3</v>
      </c>
      <c r="J26" s="111">
        <v>0</v>
      </c>
      <c r="K26" s="111">
        <v>0</v>
      </c>
      <c r="L26" s="111">
        <v>0</v>
      </c>
      <c r="M26" s="131">
        <f>SUM(F26:L26)</f>
        <v>-3</v>
      </c>
    </row>
    <row r="27" spans="2:14" ht="12.75" thickBot="1">
      <c r="B27" s="374" t="s">
        <v>107</v>
      </c>
      <c r="C27" s="375"/>
      <c r="D27" s="139"/>
      <c r="E27" s="116">
        <f t="shared" ref="E27:M27" si="1">SUM(E23:E26)</f>
        <v>608</v>
      </c>
      <c r="F27" s="116">
        <f t="shared" si="1"/>
        <v>102</v>
      </c>
      <c r="G27" s="116">
        <f t="shared" si="1"/>
        <v>54</v>
      </c>
      <c r="H27" s="116">
        <f t="shared" si="1"/>
        <v>9</v>
      </c>
      <c r="I27" s="116">
        <f t="shared" si="1"/>
        <v>10</v>
      </c>
      <c r="J27" s="116">
        <f t="shared" si="1"/>
        <v>116</v>
      </c>
      <c r="K27" s="116">
        <f t="shared" si="1"/>
        <v>114</v>
      </c>
      <c r="L27" s="116">
        <f t="shared" si="1"/>
        <v>84</v>
      </c>
      <c r="M27" s="133">
        <f t="shared" si="1"/>
        <v>489</v>
      </c>
    </row>
    <row r="28" spans="2:14" ht="5.25" customHeight="1" thickTop="1" thickBot="1">
      <c r="B28" s="85"/>
      <c r="C28" s="86"/>
      <c r="D28" s="87"/>
      <c r="E28" s="86"/>
      <c r="F28" s="88"/>
      <c r="G28" s="88"/>
      <c r="H28" s="88"/>
      <c r="I28" s="88"/>
      <c r="J28" s="88"/>
      <c r="K28" s="88"/>
      <c r="L28" s="88"/>
      <c r="M28" s="89"/>
    </row>
    <row r="29" spans="2:14" ht="12.75" customHeight="1" thickBot="1">
      <c r="B29" s="90"/>
      <c r="C29" s="91"/>
      <c r="D29" s="92"/>
      <c r="E29" s="91"/>
      <c r="F29" s="91"/>
      <c r="G29" s="91"/>
      <c r="H29" s="91"/>
      <c r="I29" s="91"/>
      <c r="J29" s="91"/>
      <c r="K29" s="91"/>
      <c r="L29" s="91"/>
      <c r="M29" s="91"/>
    </row>
    <row r="30" spans="2:14" ht="36">
      <c r="B30" s="134" t="str">
        <f>B22</f>
        <v>Three Months Ended June 30, 2013</v>
      </c>
      <c r="C30" s="135"/>
      <c r="D30" s="93"/>
      <c r="E30" s="94" t="s">
        <v>111</v>
      </c>
      <c r="F30" s="94" t="s">
        <v>112</v>
      </c>
      <c r="G30" s="224" t="s">
        <v>113</v>
      </c>
      <c r="H30" s="225" t="s">
        <v>114</v>
      </c>
      <c r="I30" s="96"/>
      <c r="J30" s="97"/>
      <c r="K30" s="98"/>
      <c r="L30" s="90"/>
      <c r="M30" s="90"/>
    </row>
    <row r="31" spans="2:14">
      <c r="B31" s="371" t="s">
        <v>102</v>
      </c>
      <c r="C31" s="372"/>
      <c r="D31" s="99"/>
      <c r="E31" s="100">
        <f>E23-M23</f>
        <v>430</v>
      </c>
      <c r="F31" s="142">
        <v>324</v>
      </c>
      <c r="G31" s="226">
        <v>0.28000000000000003</v>
      </c>
      <c r="H31" s="227">
        <v>0.28000000000000003</v>
      </c>
      <c r="I31" s="103"/>
      <c r="J31" s="104"/>
      <c r="K31" s="98"/>
      <c r="L31" s="90"/>
      <c r="M31" s="90"/>
      <c r="N31" s="90"/>
    </row>
    <row r="32" spans="2:14" ht="12" customHeight="1">
      <c r="B32" s="83"/>
      <c r="C32" s="84" t="s">
        <v>46</v>
      </c>
      <c r="D32" s="99" t="s">
        <v>103</v>
      </c>
      <c r="E32" s="105">
        <f>E24-M24</f>
        <v>-338</v>
      </c>
      <c r="F32" s="143">
        <v>-251</v>
      </c>
      <c r="G32" s="228">
        <v>-0.22</v>
      </c>
      <c r="H32" s="229">
        <v>-0.22</v>
      </c>
      <c r="I32" s="103"/>
      <c r="J32" s="103"/>
      <c r="K32" s="103"/>
      <c r="L32" s="103"/>
      <c r="M32" s="103"/>
      <c r="N32" s="110"/>
    </row>
    <row r="33" spans="2:14">
      <c r="B33" s="83"/>
      <c r="C33" s="84" t="s">
        <v>47</v>
      </c>
      <c r="D33" s="99" t="s">
        <v>104</v>
      </c>
      <c r="E33" s="105">
        <f>E25-M25</f>
        <v>24</v>
      </c>
      <c r="F33" s="143">
        <v>15</v>
      </c>
      <c r="G33" s="228">
        <v>0.01</v>
      </c>
      <c r="H33" s="229">
        <v>0.01</v>
      </c>
      <c r="I33" s="109"/>
      <c r="J33" s="109"/>
      <c r="K33" s="110"/>
      <c r="L33" s="110"/>
      <c r="M33" s="110"/>
      <c r="N33" s="110"/>
    </row>
    <row r="34" spans="2:14">
      <c r="B34" s="83"/>
      <c r="C34" s="84" t="s">
        <v>119</v>
      </c>
      <c r="D34" s="99" t="s">
        <v>105</v>
      </c>
      <c r="E34" s="105">
        <f>E26-M26</f>
        <v>3</v>
      </c>
      <c r="F34" s="143">
        <v>2</v>
      </c>
      <c r="G34" s="302">
        <v>0</v>
      </c>
      <c r="H34" s="229">
        <v>0</v>
      </c>
      <c r="I34" s="113"/>
      <c r="J34" s="113"/>
      <c r="K34" s="114"/>
      <c r="L34" s="110"/>
      <c r="M34" s="110"/>
      <c r="N34" s="110"/>
    </row>
    <row r="35" spans="2:14" ht="12.75" thickBot="1">
      <c r="B35" s="374" t="s">
        <v>107</v>
      </c>
      <c r="C35" s="375"/>
      <c r="D35" s="115"/>
      <c r="E35" s="116">
        <f>SUM(E31:E34)</f>
        <v>119</v>
      </c>
      <c r="F35" s="116">
        <f>SUM(F31:F34)</f>
        <v>90</v>
      </c>
      <c r="G35" s="233">
        <v>0.08</v>
      </c>
      <c r="H35" s="234">
        <v>0.08</v>
      </c>
      <c r="I35" s="119"/>
      <c r="J35" s="91"/>
      <c r="K35" s="91"/>
      <c r="L35" s="91"/>
      <c r="M35" s="91"/>
      <c r="N35" s="91"/>
    </row>
    <row r="36" spans="2:14" ht="5.25" customHeight="1" thickTop="1" thickBot="1">
      <c r="B36" s="120"/>
      <c r="C36" s="121"/>
      <c r="D36" s="122"/>
      <c r="E36" s="123"/>
      <c r="F36" s="123"/>
      <c r="G36" s="123"/>
      <c r="H36" s="124"/>
      <c r="I36" s="90"/>
      <c r="J36" s="91"/>
      <c r="K36" s="91"/>
      <c r="L36" s="91"/>
      <c r="M36" s="91"/>
      <c r="N36" s="91"/>
    </row>
    <row r="37" spans="2:14" ht="5.25" customHeight="1" thickBot="1">
      <c r="B37" s="90"/>
      <c r="C37" s="90"/>
      <c r="D37" s="125"/>
      <c r="E37" s="90"/>
      <c r="F37" s="90"/>
      <c r="G37" s="90"/>
      <c r="H37" s="90"/>
      <c r="I37" s="90"/>
      <c r="J37" s="91"/>
      <c r="K37" s="91"/>
      <c r="L37" s="91"/>
      <c r="M37" s="91"/>
      <c r="N37" s="91"/>
    </row>
    <row r="38" spans="2:14" ht="60">
      <c r="B38" s="126" t="s">
        <v>233</v>
      </c>
      <c r="C38" s="127"/>
      <c r="D38" s="128"/>
      <c r="E38" s="81" t="s">
        <v>94</v>
      </c>
      <c r="F38" s="81" t="s">
        <v>95</v>
      </c>
      <c r="G38" s="81" t="s">
        <v>284</v>
      </c>
      <c r="H38" s="81" t="s">
        <v>96</v>
      </c>
      <c r="I38" s="81" t="s">
        <v>97</v>
      </c>
      <c r="J38" s="81" t="s">
        <v>98</v>
      </c>
      <c r="K38" s="81" t="s">
        <v>99</v>
      </c>
      <c r="L38" s="81" t="s">
        <v>100</v>
      </c>
      <c r="M38" s="82" t="s">
        <v>101</v>
      </c>
    </row>
    <row r="39" spans="2:14">
      <c r="B39" s="371" t="s">
        <v>102</v>
      </c>
      <c r="C39" s="372"/>
      <c r="D39" s="129"/>
      <c r="E39" s="100">
        <v>691</v>
      </c>
      <c r="F39" s="100">
        <v>111</v>
      </c>
      <c r="G39" s="100">
        <v>43</v>
      </c>
      <c r="H39" s="100">
        <v>16</v>
      </c>
      <c r="I39" s="100">
        <v>5</v>
      </c>
      <c r="J39" s="100">
        <v>140</v>
      </c>
      <c r="K39" s="100">
        <v>144</v>
      </c>
      <c r="L39" s="100">
        <v>162</v>
      </c>
      <c r="M39" s="130">
        <f>SUM(F39:L39)</f>
        <v>621</v>
      </c>
    </row>
    <row r="40" spans="2:14" ht="12" customHeight="1">
      <c r="B40" s="83"/>
      <c r="C40" s="84" t="s">
        <v>46</v>
      </c>
      <c r="D40" s="99" t="s">
        <v>103</v>
      </c>
      <c r="E40" s="106">
        <v>-34</v>
      </c>
      <c r="F40" s="106">
        <v>1</v>
      </c>
      <c r="G40" s="111">
        <v>0</v>
      </c>
      <c r="H40" s="106">
        <v>-3</v>
      </c>
      <c r="I40" s="111">
        <v>0</v>
      </c>
      <c r="J40" s="111">
        <v>0</v>
      </c>
      <c r="K40" s="111">
        <v>0</v>
      </c>
      <c r="L40" s="111">
        <v>0</v>
      </c>
      <c r="M40" s="131">
        <f>SUM(F40:L40)</f>
        <v>-2</v>
      </c>
    </row>
    <row r="41" spans="2:14">
      <c r="B41" s="83"/>
      <c r="C41" s="84" t="s">
        <v>47</v>
      </c>
      <c r="D41" s="99" t="s">
        <v>104</v>
      </c>
      <c r="E41" s="132">
        <v>0</v>
      </c>
      <c r="F41" s="111">
        <v>0</v>
      </c>
      <c r="G41" s="111">
        <v>0</v>
      </c>
      <c r="H41" s="111">
        <v>-1</v>
      </c>
      <c r="I41" s="111">
        <v>0</v>
      </c>
      <c r="J41" s="106">
        <v>-9</v>
      </c>
      <c r="K41" s="106">
        <v>-2</v>
      </c>
      <c r="L41" s="106">
        <v>-13</v>
      </c>
      <c r="M41" s="131">
        <f>SUM(F41:L41)</f>
        <v>-25</v>
      </c>
    </row>
    <row r="42" spans="2:14">
      <c r="B42" s="83"/>
      <c r="C42" s="84" t="s">
        <v>119</v>
      </c>
      <c r="D42" s="99" t="s">
        <v>105</v>
      </c>
      <c r="E42" s="132">
        <v>0</v>
      </c>
      <c r="F42" s="111">
        <v>0</v>
      </c>
      <c r="G42" s="111">
        <v>0</v>
      </c>
      <c r="H42" s="111">
        <v>0</v>
      </c>
      <c r="I42" s="111">
        <v>-3</v>
      </c>
      <c r="J42" s="111">
        <v>0</v>
      </c>
      <c r="K42" s="111">
        <v>0</v>
      </c>
      <c r="L42" s="111">
        <v>0</v>
      </c>
      <c r="M42" s="131">
        <f>SUM(F42:L42)</f>
        <v>-3</v>
      </c>
    </row>
    <row r="43" spans="2:14" ht="24">
      <c r="B43" s="83"/>
      <c r="C43" s="84" t="s">
        <v>253</v>
      </c>
      <c r="D43" s="99" t="s">
        <v>110</v>
      </c>
      <c r="E43" s="111">
        <v>0</v>
      </c>
      <c r="F43" s="111">
        <v>0</v>
      </c>
      <c r="G43" s="111">
        <v>0</v>
      </c>
      <c r="H43" s="111">
        <v>0</v>
      </c>
      <c r="I43" s="111">
        <v>0</v>
      </c>
      <c r="J43" s="111">
        <v>0</v>
      </c>
      <c r="K43" s="111">
        <v>0</v>
      </c>
      <c r="L43" s="111">
        <v>-62</v>
      </c>
      <c r="M43" s="131">
        <f>SUM(F43:L43)</f>
        <v>-62</v>
      </c>
    </row>
    <row r="44" spans="2:14" ht="12.75" thickBot="1">
      <c r="B44" s="374" t="s">
        <v>107</v>
      </c>
      <c r="C44" s="375"/>
      <c r="D44" s="139"/>
      <c r="E44" s="116">
        <f t="shared" ref="E44:M44" si="2">SUM(E39:E43)</f>
        <v>657</v>
      </c>
      <c r="F44" s="116">
        <f t="shared" si="2"/>
        <v>112</v>
      </c>
      <c r="G44" s="116">
        <f t="shared" si="2"/>
        <v>43</v>
      </c>
      <c r="H44" s="116">
        <f t="shared" si="2"/>
        <v>12</v>
      </c>
      <c r="I44" s="116">
        <f t="shared" si="2"/>
        <v>2</v>
      </c>
      <c r="J44" s="116">
        <f t="shared" si="2"/>
        <v>131</v>
      </c>
      <c r="K44" s="116">
        <f t="shared" si="2"/>
        <v>142</v>
      </c>
      <c r="L44" s="116">
        <f t="shared" si="2"/>
        <v>87</v>
      </c>
      <c r="M44" s="133">
        <f t="shared" si="2"/>
        <v>529</v>
      </c>
    </row>
    <row r="45" spans="2:14" ht="5.25" customHeight="1" thickTop="1" thickBot="1">
      <c r="B45" s="85"/>
      <c r="C45" s="86"/>
      <c r="D45" s="87"/>
      <c r="E45" s="86"/>
      <c r="F45" s="88"/>
      <c r="G45" s="88"/>
      <c r="H45" s="88"/>
      <c r="I45" s="88"/>
      <c r="J45" s="88"/>
      <c r="K45" s="88"/>
      <c r="L45" s="88"/>
      <c r="M45" s="89"/>
    </row>
    <row r="46" spans="2:14" ht="12.75" customHeight="1" thickBot="1">
      <c r="B46" s="90"/>
      <c r="C46" s="91"/>
      <c r="D46" s="92"/>
      <c r="E46" s="91"/>
      <c r="F46" s="91"/>
      <c r="G46" s="91"/>
      <c r="H46" s="91"/>
      <c r="I46" s="91"/>
      <c r="J46" s="91"/>
      <c r="K46" s="91"/>
      <c r="L46" s="91"/>
      <c r="M46" s="91"/>
    </row>
    <row r="47" spans="2:14" ht="36">
      <c r="B47" s="134" t="str">
        <f>B38</f>
        <v>Three Months Ended September 30, 2013</v>
      </c>
      <c r="C47" s="135"/>
      <c r="D47" s="93"/>
      <c r="E47" s="94" t="s">
        <v>111</v>
      </c>
      <c r="F47" s="94" t="s">
        <v>112</v>
      </c>
      <c r="G47" s="224" t="s">
        <v>113</v>
      </c>
      <c r="H47" s="225" t="s">
        <v>114</v>
      </c>
      <c r="I47" s="96"/>
      <c r="J47" s="97"/>
      <c r="K47" s="98"/>
      <c r="L47" s="90"/>
      <c r="M47" s="90"/>
    </row>
    <row r="48" spans="2:14">
      <c r="B48" s="371" t="s">
        <v>102</v>
      </c>
      <c r="C48" s="372"/>
      <c r="D48" s="99"/>
      <c r="E48" s="100">
        <f>E39-M39</f>
        <v>70</v>
      </c>
      <c r="F48" s="142">
        <v>56</v>
      </c>
      <c r="G48" s="226">
        <v>0.05</v>
      </c>
      <c r="H48" s="227">
        <v>0.05</v>
      </c>
      <c r="I48" s="103"/>
      <c r="J48" s="104"/>
      <c r="K48" s="98"/>
      <c r="L48" s="90"/>
      <c r="M48" s="90"/>
      <c r="N48" s="90"/>
    </row>
    <row r="49" spans="2:14" ht="12" customHeight="1">
      <c r="B49" s="83"/>
      <c r="C49" s="84" t="s">
        <v>46</v>
      </c>
      <c r="D49" s="99" t="s">
        <v>103</v>
      </c>
      <c r="E49" s="105">
        <f>E40-M40</f>
        <v>-32</v>
      </c>
      <c r="F49" s="143">
        <v>-23</v>
      </c>
      <c r="G49" s="228">
        <v>-0.02</v>
      </c>
      <c r="H49" s="229">
        <v>-0.02</v>
      </c>
      <c r="I49" s="103"/>
      <c r="J49" s="103"/>
      <c r="K49" s="103"/>
      <c r="L49" s="103"/>
      <c r="M49" s="103"/>
      <c r="N49" s="110"/>
    </row>
    <row r="50" spans="2:14">
      <c r="B50" s="83"/>
      <c r="C50" s="84" t="s">
        <v>47</v>
      </c>
      <c r="D50" s="99" t="s">
        <v>104</v>
      </c>
      <c r="E50" s="105">
        <f>E41-M41</f>
        <v>25</v>
      </c>
      <c r="F50" s="143">
        <v>16</v>
      </c>
      <c r="G50" s="228">
        <v>0.01</v>
      </c>
      <c r="H50" s="229">
        <v>0.01</v>
      </c>
      <c r="I50" s="109"/>
      <c r="J50" s="109"/>
      <c r="K50" s="110"/>
      <c r="L50" s="110"/>
      <c r="M50" s="110"/>
      <c r="N50" s="110"/>
    </row>
    <row r="51" spans="2:14">
      <c r="B51" s="83"/>
      <c r="C51" s="84" t="s">
        <v>119</v>
      </c>
      <c r="D51" s="99" t="s">
        <v>105</v>
      </c>
      <c r="E51" s="105">
        <f>E42-M42</f>
        <v>3</v>
      </c>
      <c r="F51" s="143">
        <v>2</v>
      </c>
      <c r="G51" s="228">
        <v>0</v>
      </c>
      <c r="H51" s="229">
        <v>0</v>
      </c>
      <c r="I51" s="109"/>
      <c r="J51" s="109"/>
      <c r="K51" s="110"/>
      <c r="L51" s="110"/>
      <c r="M51" s="110"/>
      <c r="N51" s="110"/>
    </row>
    <row r="52" spans="2:14" ht="24">
      <c r="B52" s="83"/>
      <c r="C52" s="84" t="s">
        <v>253</v>
      </c>
      <c r="D52" s="99" t="s">
        <v>110</v>
      </c>
      <c r="E52" s="105">
        <f>E43-M43</f>
        <v>62</v>
      </c>
      <c r="F52" s="143">
        <v>39</v>
      </c>
      <c r="G52" s="302">
        <v>0.03</v>
      </c>
      <c r="H52" s="229">
        <v>0.03</v>
      </c>
      <c r="I52" s="113"/>
      <c r="J52" s="113"/>
      <c r="K52" s="114"/>
      <c r="L52" s="110"/>
      <c r="M52" s="110"/>
      <c r="N52" s="110"/>
    </row>
    <row r="53" spans="2:14" ht="12.75" thickBot="1">
      <c r="B53" s="374" t="s">
        <v>107</v>
      </c>
      <c r="C53" s="375"/>
      <c r="D53" s="115"/>
      <c r="E53" s="116">
        <f>SUM(E48:E52)</f>
        <v>128</v>
      </c>
      <c r="F53" s="116">
        <f>SUM(F48:F52)</f>
        <v>90</v>
      </c>
      <c r="G53" s="233">
        <v>0.08</v>
      </c>
      <c r="H53" s="234">
        <v>0.08</v>
      </c>
      <c r="I53" s="119"/>
      <c r="J53" s="91"/>
      <c r="K53" s="91"/>
      <c r="L53" s="91"/>
      <c r="M53" s="91"/>
      <c r="N53" s="91"/>
    </row>
    <row r="54" spans="2:14" ht="5.25" customHeight="1" thickTop="1" thickBot="1">
      <c r="B54" s="120"/>
      <c r="C54" s="121"/>
      <c r="D54" s="122"/>
      <c r="E54" s="123"/>
      <c r="F54" s="123"/>
      <c r="G54" s="123"/>
      <c r="H54" s="124"/>
      <c r="I54" s="90"/>
      <c r="J54" s="91"/>
      <c r="K54" s="91"/>
      <c r="L54" s="91"/>
      <c r="M54" s="91"/>
      <c r="N54" s="91"/>
    </row>
    <row r="55" spans="2:14" ht="5.25" customHeight="1" thickBot="1">
      <c r="B55" s="90"/>
      <c r="C55" s="90"/>
      <c r="D55" s="125"/>
      <c r="E55" s="90"/>
      <c r="F55" s="90"/>
      <c r="G55" s="90"/>
      <c r="H55" s="90"/>
      <c r="I55" s="90"/>
      <c r="J55" s="91"/>
      <c r="K55" s="91"/>
      <c r="L55" s="91"/>
      <c r="M55" s="91"/>
      <c r="N55" s="91"/>
    </row>
    <row r="56" spans="2:14" ht="60">
      <c r="B56" s="126" t="s">
        <v>259</v>
      </c>
      <c r="C56" s="127"/>
      <c r="D56" s="128"/>
      <c r="E56" s="81" t="s">
        <v>94</v>
      </c>
      <c r="F56" s="81" t="s">
        <v>95</v>
      </c>
      <c r="G56" s="81" t="s">
        <v>284</v>
      </c>
      <c r="H56" s="81" t="s">
        <v>96</v>
      </c>
      <c r="I56" s="81" t="s">
        <v>97</v>
      </c>
      <c r="J56" s="81" t="s">
        <v>98</v>
      </c>
      <c r="K56" s="81" t="s">
        <v>99</v>
      </c>
      <c r="L56" s="81" t="s">
        <v>100</v>
      </c>
      <c r="M56" s="82" t="s">
        <v>101</v>
      </c>
    </row>
    <row r="57" spans="2:14">
      <c r="B57" s="371" t="s">
        <v>102</v>
      </c>
      <c r="C57" s="372"/>
      <c r="D57" s="129"/>
      <c r="E57" s="100">
        <v>1518</v>
      </c>
      <c r="F57" s="100">
        <v>502</v>
      </c>
      <c r="G57" s="100">
        <v>50</v>
      </c>
      <c r="H57" s="100">
        <v>72</v>
      </c>
      <c r="I57" s="100">
        <v>31</v>
      </c>
      <c r="J57" s="100">
        <v>197</v>
      </c>
      <c r="K57" s="100">
        <v>239</v>
      </c>
      <c r="L57" s="100">
        <v>143</v>
      </c>
      <c r="M57" s="130">
        <f>SUM(F57:L57)</f>
        <v>1234</v>
      </c>
    </row>
    <row r="58" spans="2:14" ht="12" customHeight="1">
      <c r="B58" s="83"/>
      <c r="C58" s="84" t="s">
        <v>46</v>
      </c>
      <c r="D58" s="99" t="s">
        <v>103</v>
      </c>
      <c r="E58" s="106">
        <v>754</v>
      </c>
      <c r="F58" s="106">
        <v>181</v>
      </c>
      <c r="G58" s="111">
        <v>0</v>
      </c>
      <c r="H58" s="106">
        <v>64</v>
      </c>
      <c r="I58" s="111">
        <v>0</v>
      </c>
      <c r="J58" s="111">
        <v>0</v>
      </c>
      <c r="K58" s="111">
        <v>0</v>
      </c>
      <c r="L58" s="111">
        <v>0</v>
      </c>
      <c r="M58" s="131">
        <f>SUM(F58:L58)</f>
        <v>245</v>
      </c>
    </row>
    <row r="59" spans="2:14">
      <c r="B59" s="83"/>
      <c r="C59" s="84" t="s">
        <v>47</v>
      </c>
      <c r="D59" s="99" t="s">
        <v>104</v>
      </c>
      <c r="E59" s="132">
        <v>0</v>
      </c>
      <c r="F59" s="111">
        <v>0</v>
      </c>
      <c r="G59" s="111">
        <v>0</v>
      </c>
      <c r="H59" s="111">
        <v>-7</v>
      </c>
      <c r="I59" s="111">
        <v>0</v>
      </c>
      <c r="J59" s="106">
        <v>-10</v>
      </c>
      <c r="K59" s="106">
        <v>-2</v>
      </c>
      <c r="L59" s="106">
        <v>-15</v>
      </c>
      <c r="M59" s="131">
        <f>SUM(F59:L59)</f>
        <v>-34</v>
      </c>
    </row>
    <row r="60" spans="2:14">
      <c r="B60" s="83"/>
      <c r="C60" s="84" t="s">
        <v>119</v>
      </c>
      <c r="D60" s="99" t="s">
        <v>105</v>
      </c>
      <c r="E60" s="132">
        <v>0</v>
      </c>
      <c r="F60" s="111">
        <v>0</v>
      </c>
      <c r="G60" s="111">
        <v>0</v>
      </c>
      <c r="H60" s="111">
        <v>0</v>
      </c>
      <c r="I60" s="111">
        <v>-15</v>
      </c>
      <c r="J60" s="111">
        <v>0</v>
      </c>
      <c r="K60" s="111">
        <v>0</v>
      </c>
      <c r="L60" s="111">
        <v>0</v>
      </c>
      <c r="M60" s="131">
        <f>SUM(F60:L60)</f>
        <v>-15</v>
      </c>
    </row>
    <row r="61" spans="2:14" ht="24">
      <c r="B61" s="83"/>
      <c r="C61" s="84" t="s">
        <v>253</v>
      </c>
      <c r="D61" s="99" t="s">
        <v>110</v>
      </c>
      <c r="E61" s="111">
        <v>0</v>
      </c>
      <c r="F61" s="111">
        <v>0</v>
      </c>
      <c r="G61" s="111">
        <v>0</v>
      </c>
      <c r="H61" s="111">
        <v>0</v>
      </c>
      <c r="I61" s="111">
        <v>0</v>
      </c>
      <c r="J61" s="111">
        <v>0</v>
      </c>
      <c r="K61" s="111">
        <v>0</v>
      </c>
      <c r="L61" s="111">
        <v>-18</v>
      </c>
      <c r="M61" s="131">
        <f>SUM(F61:L61)</f>
        <v>-18</v>
      </c>
    </row>
    <row r="62" spans="2:14" ht="12.75" thickBot="1">
      <c r="B62" s="374" t="s">
        <v>107</v>
      </c>
      <c r="C62" s="375"/>
      <c r="D62" s="139"/>
      <c r="E62" s="116">
        <f t="shared" ref="E62:M62" si="3">SUM(E57:E61)</f>
        <v>2272</v>
      </c>
      <c r="F62" s="116">
        <f t="shared" si="3"/>
        <v>683</v>
      </c>
      <c r="G62" s="116">
        <f t="shared" si="3"/>
        <v>50</v>
      </c>
      <c r="H62" s="116">
        <f t="shared" si="3"/>
        <v>129</v>
      </c>
      <c r="I62" s="116">
        <f t="shared" si="3"/>
        <v>16</v>
      </c>
      <c r="J62" s="116">
        <f t="shared" si="3"/>
        <v>187</v>
      </c>
      <c r="K62" s="116">
        <f t="shared" si="3"/>
        <v>237</v>
      </c>
      <c r="L62" s="116">
        <f t="shared" si="3"/>
        <v>110</v>
      </c>
      <c r="M62" s="133">
        <f t="shared" si="3"/>
        <v>1412</v>
      </c>
    </row>
    <row r="63" spans="2:14" ht="5.25" customHeight="1" thickTop="1" thickBot="1">
      <c r="B63" s="85"/>
      <c r="C63" s="86"/>
      <c r="D63" s="87"/>
      <c r="E63" s="86"/>
      <c r="F63" s="88"/>
      <c r="G63" s="88"/>
      <c r="H63" s="88"/>
      <c r="I63" s="88"/>
      <c r="J63" s="88"/>
      <c r="K63" s="88"/>
      <c r="L63" s="88"/>
      <c r="M63" s="89"/>
    </row>
    <row r="64" spans="2:14" ht="12.75" customHeight="1" thickBot="1">
      <c r="B64" s="90"/>
      <c r="C64" s="91"/>
      <c r="D64" s="92"/>
      <c r="E64" s="91"/>
      <c r="F64" s="91"/>
      <c r="G64" s="91"/>
      <c r="H64" s="91"/>
      <c r="I64" s="91"/>
      <c r="J64" s="91"/>
      <c r="K64" s="91"/>
      <c r="L64" s="91"/>
      <c r="M64" s="91"/>
    </row>
    <row r="65" spans="2:14" ht="36">
      <c r="B65" s="134" t="str">
        <f>B56</f>
        <v>Three Months Ended December 31, 2013</v>
      </c>
      <c r="C65" s="135"/>
      <c r="D65" s="93"/>
      <c r="E65" s="94" t="s">
        <v>111</v>
      </c>
      <c r="F65" s="94" t="s">
        <v>112</v>
      </c>
      <c r="G65" s="224" t="s">
        <v>113</v>
      </c>
      <c r="H65" s="225" t="s">
        <v>114</v>
      </c>
      <c r="I65" s="96"/>
      <c r="J65" s="97"/>
      <c r="K65" s="98"/>
      <c r="L65" s="90"/>
      <c r="M65" s="90"/>
    </row>
    <row r="66" spans="2:14">
      <c r="B66" s="371" t="s">
        <v>102</v>
      </c>
      <c r="C66" s="372"/>
      <c r="D66" s="99"/>
      <c r="E66" s="100">
        <f>E57-M57</f>
        <v>284</v>
      </c>
      <c r="F66" s="142">
        <v>174</v>
      </c>
      <c r="G66" s="226">
        <v>0.23</v>
      </c>
      <c r="H66" s="227">
        <v>0.22</v>
      </c>
      <c r="I66" s="103"/>
      <c r="J66" s="104"/>
      <c r="K66" s="98"/>
      <c r="L66" s="90"/>
      <c r="M66" s="90"/>
      <c r="N66" s="90"/>
    </row>
    <row r="67" spans="2:14" ht="12" customHeight="1">
      <c r="B67" s="83"/>
      <c r="C67" s="84" t="s">
        <v>46</v>
      </c>
      <c r="D67" s="99" t="s">
        <v>103</v>
      </c>
      <c r="E67" s="105">
        <f>E58-M58</f>
        <v>509</v>
      </c>
      <c r="F67" s="143">
        <v>401</v>
      </c>
      <c r="G67" s="228">
        <v>0.52</v>
      </c>
      <c r="H67" s="229">
        <v>0.51</v>
      </c>
      <c r="I67" s="103"/>
      <c r="J67" s="103"/>
      <c r="K67" s="103"/>
      <c r="L67" s="103"/>
      <c r="M67" s="103"/>
      <c r="N67" s="110"/>
    </row>
    <row r="68" spans="2:14">
      <c r="B68" s="83"/>
      <c r="C68" s="84" t="s">
        <v>47</v>
      </c>
      <c r="D68" s="99" t="s">
        <v>104</v>
      </c>
      <c r="E68" s="105">
        <f>E59-M59</f>
        <v>34</v>
      </c>
      <c r="F68" s="143">
        <v>23</v>
      </c>
      <c r="G68" s="228">
        <v>0.03</v>
      </c>
      <c r="H68" s="229">
        <v>0.03</v>
      </c>
      <c r="I68" s="109"/>
      <c r="J68" s="109"/>
      <c r="K68" s="110"/>
      <c r="L68" s="110"/>
      <c r="M68" s="110"/>
      <c r="N68" s="110"/>
    </row>
    <row r="69" spans="2:14">
      <c r="B69" s="83"/>
      <c r="C69" s="84" t="s">
        <v>119</v>
      </c>
      <c r="D69" s="99" t="s">
        <v>105</v>
      </c>
      <c r="E69" s="105">
        <f>E60-M60</f>
        <v>15</v>
      </c>
      <c r="F69" s="143">
        <v>9</v>
      </c>
      <c r="G69" s="228">
        <v>0.01</v>
      </c>
      <c r="H69" s="229">
        <v>0.01</v>
      </c>
      <c r="I69" s="109"/>
      <c r="J69" s="109"/>
      <c r="K69" s="110"/>
      <c r="L69" s="110"/>
      <c r="M69" s="110"/>
      <c r="N69" s="110"/>
    </row>
    <row r="70" spans="2:14" ht="24">
      <c r="B70" s="83"/>
      <c r="C70" s="84" t="s">
        <v>253</v>
      </c>
      <c r="D70" s="99" t="s">
        <v>110</v>
      </c>
      <c r="E70" s="105">
        <f>E61-M61</f>
        <v>18</v>
      </c>
      <c r="F70" s="143">
        <v>14</v>
      </c>
      <c r="G70" s="302">
        <v>0.02</v>
      </c>
      <c r="H70" s="229">
        <v>0.02</v>
      </c>
      <c r="I70" s="113"/>
      <c r="J70" s="113"/>
      <c r="K70" s="114"/>
      <c r="L70" s="110"/>
      <c r="M70" s="110"/>
      <c r="N70" s="110"/>
    </row>
    <row r="71" spans="2:14" ht="12.75" thickBot="1">
      <c r="B71" s="374" t="s">
        <v>107</v>
      </c>
      <c r="C71" s="375"/>
      <c r="D71" s="115"/>
      <c r="E71" s="116">
        <f>SUM(E66:E70)</f>
        <v>860</v>
      </c>
      <c r="F71" s="116">
        <f>SUM(F66:F70)</f>
        <v>621</v>
      </c>
      <c r="G71" s="233">
        <v>0.81</v>
      </c>
      <c r="H71" s="234">
        <v>0.79</v>
      </c>
      <c r="I71" s="119"/>
      <c r="J71" s="91"/>
      <c r="K71" s="91"/>
      <c r="L71" s="91"/>
      <c r="M71" s="91"/>
      <c r="N71" s="91"/>
    </row>
    <row r="72" spans="2:14" ht="5.25" customHeight="1" thickTop="1" thickBot="1">
      <c r="B72" s="120"/>
      <c r="C72" s="121"/>
      <c r="D72" s="122"/>
      <c r="E72" s="123"/>
      <c r="F72" s="123"/>
      <c r="G72" s="123"/>
      <c r="H72" s="124"/>
      <c r="I72" s="90"/>
      <c r="J72" s="91"/>
      <c r="K72" s="91"/>
      <c r="L72" s="91"/>
      <c r="M72" s="91"/>
      <c r="N72" s="91"/>
    </row>
    <row r="73" spans="2:14">
      <c r="B73" s="90"/>
      <c r="C73" s="90"/>
      <c r="D73" s="125"/>
      <c r="E73" s="90"/>
      <c r="F73" s="90"/>
      <c r="G73" s="90"/>
      <c r="H73" s="90"/>
      <c r="I73" s="90"/>
      <c r="J73" s="91"/>
      <c r="K73" s="91"/>
      <c r="L73" s="91"/>
      <c r="M73" s="91"/>
      <c r="N73" s="91"/>
    </row>
    <row r="74" spans="2:14">
      <c r="B74" s="136"/>
      <c r="C74" s="376" t="s">
        <v>115</v>
      </c>
      <c r="D74" s="376"/>
      <c r="E74" s="376"/>
      <c r="F74" s="376"/>
      <c r="G74" s="376"/>
      <c r="H74" s="376"/>
      <c r="I74" s="376"/>
      <c r="J74" s="376"/>
      <c r="K74" s="376"/>
      <c r="L74" s="376"/>
      <c r="M74" s="376"/>
      <c r="N74" s="376"/>
    </row>
    <row r="75" spans="2:14">
      <c r="B75" s="136"/>
      <c r="C75" s="377" t="s">
        <v>116</v>
      </c>
      <c r="D75" s="377"/>
      <c r="E75" s="377"/>
      <c r="F75" s="377"/>
      <c r="G75" s="377"/>
      <c r="H75" s="377"/>
      <c r="I75" s="377"/>
      <c r="J75" s="377"/>
      <c r="K75" s="377"/>
      <c r="L75" s="377"/>
      <c r="M75" s="377"/>
      <c r="N75" s="377"/>
    </row>
    <row r="76" spans="2:14">
      <c r="B76" s="137"/>
      <c r="C76" s="376" t="s">
        <v>216</v>
      </c>
      <c r="D76" s="376"/>
      <c r="E76" s="376"/>
      <c r="F76" s="376"/>
      <c r="G76" s="376"/>
      <c r="H76" s="376"/>
      <c r="I76" s="376"/>
      <c r="J76" s="376"/>
      <c r="K76" s="376"/>
      <c r="L76" s="376"/>
      <c r="M76" s="376"/>
      <c r="N76" s="376"/>
    </row>
    <row r="77" spans="2:14">
      <c r="B77" s="137"/>
      <c r="C77" s="335" t="s">
        <v>256</v>
      </c>
      <c r="D77" s="335"/>
      <c r="E77" s="335"/>
      <c r="F77" s="335"/>
      <c r="G77" s="335"/>
      <c r="H77" s="335"/>
      <c r="I77" s="335"/>
      <c r="J77" s="335"/>
      <c r="K77" s="335"/>
      <c r="L77" s="335"/>
      <c r="M77" s="335"/>
      <c r="N77" s="335"/>
    </row>
    <row r="78" spans="2:14">
      <c r="B78" s="137"/>
      <c r="C78" s="311"/>
      <c r="D78" s="141"/>
      <c r="E78" s="141"/>
      <c r="F78" s="141"/>
      <c r="G78" s="141"/>
      <c r="H78" s="141"/>
      <c r="I78" s="141"/>
      <c r="J78" s="141"/>
      <c r="K78" s="141"/>
      <c r="L78" s="141"/>
      <c r="M78" s="141"/>
      <c r="N78" s="141"/>
    </row>
    <row r="79" spans="2:14" ht="33.75" customHeight="1">
      <c r="B79" s="137"/>
      <c r="C79" s="378" t="s">
        <v>118</v>
      </c>
      <c r="D79" s="378"/>
      <c r="E79" s="378"/>
      <c r="F79" s="378"/>
      <c r="G79" s="378"/>
      <c r="H79" s="378"/>
      <c r="I79" s="378"/>
      <c r="J79" s="378"/>
      <c r="K79" s="378"/>
      <c r="L79" s="378"/>
      <c r="M79" s="378"/>
      <c r="N79" s="378"/>
    </row>
  </sheetData>
  <sheetProtection formatCells="0" formatColumns="0" formatRows="0" sort="0" autoFilter="0" pivotTables="0"/>
  <mergeCells count="23">
    <mergeCell ref="B71:C71"/>
    <mergeCell ref="B15:C15"/>
    <mergeCell ref="B1:N1"/>
    <mergeCell ref="B2:N2"/>
    <mergeCell ref="B3:N3"/>
    <mergeCell ref="B7:C7"/>
    <mergeCell ref="B11:C11"/>
    <mergeCell ref="C74:N74"/>
    <mergeCell ref="C75:N75"/>
    <mergeCell ref="C76:N76"/>
    <mergeCell ref="C79:N79"/>
    <mergeCell ref="B19:C19"/>
    <mergeCell ref="B23:C23"/>
    <mergeCell ref="B27:C27"/>
    <mergeCell ref="B31:C31"/>
    <mergeCell ref="B35:C35"/>
    <mergeCell ref="B39:C39"/>
    <mergeCell ref="B44:C44"/>
    <mergeCell ref="B48:C48"/>
    <mergeCell ref="B53:C53"/>
    <mergeCell ref="B57:C57"/>
    <mergeCell ref="B62:C62"/>
    <mergeCell ref="B66:C66"/>
  </mergeCells>
  <pageMargins left="0.7" right="0.7" top="0.25" bottom="0.44" header="0.3" footer="0.3"/>
  <pageSetup scale="47" orientation="landscape" r:id="rId1"/>
  <headerFooter>
    <oddFooter>&amp;LActivision Blizzard, Inc.&amp;R&amp;P of &amp; 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view="pageBreakPreview" zoomScale="80" zoomScaleNormal="100" zoomScaleSheetLayoutView="80" workbookViewId="0"/>
  </sheetViews>
  <sheetFormatPr defaultRowHeight="12"/>
  <cols>
    <col min="1" max="1" width="2.85546875" style="75" customWidth="1"/>
    <col min="2" max="2" width="1.42578125" style="75" customWidth="1"/>
    <col min="3" max="3" width="58.28515625" style="75" customWidth="1"/>
    <col min="4" max="4" width="3.42578125" style="75" customWidth="1"/>
    <col min="5" max="5" width="11" style="75" customWidth="1"/>
    <col min="6" max="6" width="8.5703125" style="75" customWidth="1"/>
    <col min="7" max="7" width="8.28515625" style="75" customWidth="1"/>
    <col min="8" max="8" width="12.140625" style="75" customWidth="1"/>
    <col min="9" max="9" width="9.85546875" style="75" customWidth="1"/>
    <col min="10" max="10" width="11.5703125" style="75" bestFit="1" customWidth="1"/>
    <col min="11" max="11" width="9.140625" style="75" bestFit="1" customWidth="1"/>
    <col min="12" max="12" width="12.7109375" style="75" bestFit="1" customWidth="1"/>
    <col min="13" max="13" width="12.140625" style="75" bestFit="1" customWidth="1"/>
    <col min="14" max="14" width="12.7109375" style="75" customWidth="1"/>
    <col min="15" max="16384" width="9.140625" style="75"/>
  </cols>
  <sheetData>
    <row r="1" spans="2:14">
      <c r="B1" s="373" t="s">
        <v>64</v>
      </c>
      <c r="C1" s="373"/>
      <c r="D1" s="373"/>
      <c r="E1" s="373"/>
      <c r="F1" s="373"/>
      <c r="G1" s="373"/>
      <c r="H1" s="373"/>
      <c r="I1" s="373"/>
      <c r="J1" s="373"/>
      <c r="K1" s="373"/>
      <c r="L1" s="373"/>
      <c r="M1" s="373"/>
      <c r="N1" s="373"/>
    </row>
    <row r="2" spans="2:14">
      <c r="B2" s="373" t="s">
        <v>220</v>
      </c>
      <c r="C2" s="373"/>
      <c r="D2" s="373"/>
      <c r="E2" s="373"/>
      <c r="F2" s="373"/>
      <c r="G2" s="373"/>
      <c r="H2" s="373"/>
      <c r="I2" s="373"/>
      <c r="J2" s="373"/>
      <c r="K2" s="373"/>
      <c r="L2" s="373"/>
      <c r="M2" s="373"/>
      <c r="N2" s="373"/>
    </row>
    <row r="3" spans="2:14">
      <c r="B3" s="373" t="s">
        <v>93</v>
      </c>
      <c r="C3" s="373"/>
      <c r="D3" s="373"/>
      <c r="E3" s="373"/>
      <c r="F3" s="373"/>
      <c r="G3" s="373"/>
      <c r="H3" s="373"/>
      <c r="I3" s="373"/>
      <c r="J3" s="373"/>
      <c r="K3" s="373"/>
      <c r="L3" s="373"/>
      <c r="M3" s="373"/>
      <c r="N3" s="373"/>
    </row>
    <row r="4" spans="2:14">
      <c r="B4" s="301"/>
      <c r="C4" s="301"/>
      <c r="D4" s="301"/>
      <c r="E4" s="301"/>
      <c r="F4" s="301"/>
      <c r="G4" s="301"/>
      <c r="H4" s="301"/>
      <c r="I4" s="301"/>
      <c r="J4" s="301"/>
      <c r="K4" s="301"/>
      <c r="L4" s="301"/>
      <c r="M4" s="301"/>
    </row>
    <row r="5" spans="2:14" ht="12.75" thickBot="1">
      <c r="B5" s="77"/>
      <c r="C5" s="78"/>
      <c r="D5" s="79"/>
      <c r="E5" s="78"/>
      <c r="F5" s="78"/>
      <c r="G5" s="79"/>
      <c r="H5" s="79"/>
      <c r="I5" s="79"/>
      <c r="J5" s="79"/>
      <c r="K5" s="80"/>
      <c r="L5" s="80"/>
      <c r="M5" s="80"/>
    </row>
    <row r="6" spans="2:14" ht="60">
      <c r="B6" s="126" t="s">
        <v>205</v>
      </c>
      <c r="C6" s="127"/>
      <c r="D6" s="128"/>
      <c r="E6" s="81" t="s">
        <v>94</v>
      </c>
      <c r="F6" s="81" t="s">
        <v>95</v>
      </c>
      <c r="G6" s="81" t="s">
        <v>284</v>
      </c>
      <c r="H6" s="81" t="s">
        <v>96</v>
      </c>
      <c r="I6" s="81" t="s">
        <v>97</v>
      </c>
      <c r="J6" s="81" t="s">
        <v>98</v>
      </c>
      <c r="K6" s="81" t="s">
        <v>99</v>
      </c>
      <c r="L6" s="81" t="s">
        <v>100</v>
      </c>
      <c r="M6" s="82" t="s">
        <v>101</v>
      </c>
    </row>
    <row r="7" spans="2:14">
      <c r="B7" s="371" t="s">
        <v>102</v>
      </c>
      <c r="C7" s="372"/>
      <c r="D7" s="129"/>
      <c r="E7" s="100">
        <v>1172</v>
      </c>
      <c r="F7" s="100">
        <v>257</v>
      </c>
      <c r="G7" s="100">
        <f>59+10</f>
        <v>69</v>
      </c>
      <c r="H7" s="100">
        <v>31</v>
      </c>
      <c r="I7" s="100">
        <v>7</v>
      </c>
      <c r="J7" s="100">
        <f>124-10</f>
        <v>114</v>
      </c>
      <c r="K7" s="100">
        <v>79</v>
      </c>
      <c r="L7" s="100">
        <v>102</v>
      </c>
      <c r="M7" s="130">
        <f>SUM(F7:L7)</f>
        <v>659</v>
      </c>
    </row>
    <row r="8" spans="2:14" ht="12" customHeight="1">
      <c r="B8" s="83"/>
      <c r="C8" s="84" t="s">
        <v>46</v>
      </c>
      <c r="D8" s="99" t="s">
        <v>103</v>
      </c>
      <c r="E8" s="106">
        <v>-585</v>
      </c>
      <c r="F8" s="106">
        <v>-119</v>
      </c>
      <c r="G8" s="111">
        <v>0</v>
      </c>
      <c r="H8" s="106">
        <v>-18</v>
      </c>
      <c r="I8" s="106">
        <v>-1</v>
      </c>
      <c r="J8" s="111">
        <v>0</v>
      </c>
      <c r="K8" s="111">
        <v>0</v>
      </c>
      <c r="L8" s="111">
        <v>0</v>
      </c>
      <c r="M8" s="131">
        <f>SUM(F8:L8)</f>
        <v>-138</v>
      </c>
    </row>
    <row r="9" spans="2:14">
      <c r="B9" s="83"/>
      <c r="C9" s="84" t="s">
        <v>47</v>
      </c>
      <c r="D9" s="99" t="s">
        <v>104</v>
      </c>
      <c r="E9" s="132">
        <v>0</v>
      </c>
      <c r="F9" s="111">
        <v>0</v>
      </c>
      <c r="G9" s="111">
        <v>0</v>
      </c>
      <c r="H9" s="111">
        <v>-3</v>
      </c>
      <c r="I9" s="111">
        <v>0</v>
      </c>
      <c r="J9" s="106">
        <v>-4</v>
      </c>
      <c r="K9" s="106">
        <v>-2</v>
      </c>
      <c r="L9" s="106">
        <v>-12</v>
      </c>
      <c r="M9" s="131">
        <f>SUM(F9:L9)</f>
        <v>-21</v>
      </c>
    </row>
    <row r="10" spans="2:14">
      <c r="B10" s="83"/>
      <c r="C10" s="84" t="s">
        <v>119</v>
      </c>
      <c r="D10" s="99" t="s">
        <v>105</v>
      </c>
      <c r="E10" s="111">
        <v>0</v>
      </c>
      <c r="F10" s="111">
        <v>0</v>
      </c>
      <c r="G10" s="111">
        <v>0</v>
      </c>
      <c r="H10" s="111">
        <v>0</v>
      </c>
      <c r="I10" s="106">
        <v>-3</v>
      </c>
      <c r="J10" s="111">
        <v>0</v>
      </c>
      <c r="K10" s="111">
        <v>0</v>
      </c>
      <c r="L10" s="111">
        <v>0</v>
      </c>
      <c r="M10" s="131">
        <f>SUM(F10:L10)</f>
        <v>-3</v>
      </c>
    </row>
    <row r="11" spans="2:14" ht="12.75" thickBot="1">
      <c r="B11" s="374" t="s">
        <v>107</v>
      </c>
      <c r="C11" s="375"/>
      <c r="D11" s="139"/>
      <c r="E11" s="116">
        <f t="shared" ref="E11:M11" si="0">SUM(E7:E10)</f>
        <v>587</v>
      </c>
      <c r="F11" s="116">
        <f t="shared" si="0"/>
        <v>138</v>
      </c>
      <c r="G11" s="116">
        <f t="shared" si="0"/>
        <v>69</v>
      </c>
      <c r="H11" s="116">
        <f t="shared" si="0"/>
        <v>10</v>
      </c>
      <c r="I11" s="116">
        <f t="shared" si="0"/>
        <v>3</v>
      </c>
      <c r="J11" s="116">
        <f t="shared" si="0"/>
        <v>110</v>
      </c>
      <c r="K11" s="116">
        <f t="shared" si="0"/>
        <v>77</v>
      </c>
      <c r="L11" s="116">
        <f t="shared" si="0"/>
        <v>90</v>
      </c>
      <c r="M11" s="133">
        <f t="shared" si="0"/>
        <v>497</v>
      </c>
    </row>
    <row r="12" spans="2:14" ht="5.25" customHeight="1" thickTop="1" thickBot="1">
      <c r="B12" s="85"/>
      <c r="C12" s="86"/>
      <c r="D12" s="87"/>
      <c r="E12" s="86"/>
      <c r="F12" s="88"/>
      <c r="G12" s="88"/>
      <c r="H12" s="88"/>
      <c r="I12" s="88"/>
      <c r="J12" s="88"/>
      <c r="K12" s="88"/>
      <c r="L12" s="88"/>
      <c r="M12" s="89"/>
    </row>
    <row r="13" spans="2:14" ht="12.75" customHeight="1" thickBot="1">
      <c r="B13" s="90"/>
      <c r="C13" s="91"/>
      <c r="D13" s="92"/>
      <c r="E13" s="91"/>
      <c r="F13" s="91"/>
      <c r="G13" s="91"/>
      <c r="H13" s="91"/>
      <c r="I13" s="91"/>
      <c r="J13" s="91"/>
      <c r="K13" s="91"/>
      <c r="L13" s="91"/>
      <c r="M13" s="91"/>
    </row>
    <row r="14" spans="2:14" ht="48">
      <c r="B14" s="134" t="str">
        <f>B6</f>
        <v>Three Months Ended March 31, 2012</v>
      </c>
      <c r="C14" s="135"/>
      <c r="D14" s="93"/>
      <c r="E14" s="94" t="s">
        <v>111</v>
      </c>
      <c r="F14" s="94" t="s">
        <v>112</v>
      </c>
      <c r="G14" s="224" t="s">
        <v>113</v>
      </c>
      <c r="H14" s="225" t="s">
        <v>114</v>
      </c>
      <c r="I14" s="96"/>
      <c r="J14" s="97"/>
      <c r="K14" s="98"/>
      <c r="L14" s="90"/>
      <c r="M14" s="90"/>
    </row>
    <row r="15" spans="2:14">
      <c r="B15" s="371" t="s">
        <v>102</v>
      </c>
      <c r="C15" s="372"/>
      <c r="D15" s="99"/>
      <c r="E15" s="100">
        <f>E7-M7</f>
        <v>513</v>
      </c>
      <c r="F15" s="142">
        <v>384</v>
      </c>
      <c r="G15" s="226">
        <v>0.34</v>
      </c>
      <c r="H15" s="227">
        <v>0.33</v>
      </c>
      <c r="I15" s="103"/>
      <c r="J15" s="104"/>
      <c r="K15" s="98"/>
      <c r="L15" s="90"/>
      <c r="M15" s="90"/>
      <c r="N15" s="90"/>
    </row>
    <row r="16" spans="2:14" ht="12" customHeight="1">
      <c r="B16" s="83"/>
      <c r="C16" s="84" t="s">
        <v>46</v>
      </c>
      <c r="D16" s="99" t="s">
        <v>103</v>
      </c>
      <c r="E16" s="105">
        <f>E8-M8</f>
        <v>-447</v>
      </c>
      <c r="F16" s="143">
        <v>-335</v>
      </c>
      <c r="G16" s="228">
        <v>-0.28999999999999998</v>
      </c>
      <c r="H16" s="229">
        <v>-0.28999999999999998</v>
      </c>
      <c r="I16" s="103"/>
      <c r="J16" s="103"/>
      <c r="K16" s="103"/>
      <c r="L16" s="103"/>
      <c r="M16" s="103"/>
      <c r="N16" s="110"/>
    </row>
    <row r="17" spans="2:14">
      <c r="B17" s="83"/>
      <c r="C17" s="84" t="s">
        <v>47</v>
      </c>
      <c r="D17" s="99" t="s">
        <v>104</v>
      </c>
      <c r="E17" s="105">
        <f>E9-M9</f>
        <v>21</v>
      </c>
      <c r="F17" s="143">
        <v>16</v>
      </c>
      <c r="G17" s="228">
        <v>0.01</v>
      </c>
      <c r="H17" s="229">
        <v>0.01</v>
      </c>
      <c r="I17" s="109"/>
      <c r="J17" s="109"/>
      <c r="K17" s="110"/>
      <c r="L17" s="110"/>
      <c r="M17" s="110"/>
      <c r="N17" s="110"/>
    </row>
    <row r="18" spans="2:14">
      <c r="B18" s="83"/>
      <c r="C18" s="84" t="s">
        <v>119</v>
      </c>
      <c r="D18" s="99" t="s">
        <v>105</v>
      </c>
      <c r="E18" s="105">
        <f>E10-M10</f>
        <v>3</v>
      </c>
      <c r="F18" s="143">
        <v>2</v>
      </c>
      <c r="G18" s="302">
        <v>0</v>
      </c>
      <c r="H18" s="229">
        <v>0</v>
      </c>
      <c r="I18" s="113"/>
      <c r="J18" s="113"/>
      <c r="K18" s="114"/>
      <c r="L18" s="110"/>
      <c r="M18" s="110"/>
      <c r="N18" s="110"/>
    </row>
    <row r="19" spans="2:14" ht="12.75" thickBot="1">
      <c r="B19" s="374" t="s">
        <v>107</v>
      </c>
      <c r="C19" s="375"/>
      <c r="D19" s="115"/>
      <c r="E19" s="116">
        <f>SUM(E15:E18)</f>
        <v>90</v>
      </c>
      <c r="F19" s="116">
        <f>SUM(F15:F18)</f>
        <v>67</v>
      </c>
      <c r="G19" s="233">
        <v>0.06</v>
      </c>
      <c r="H19" s="234">
        <v>0.06</v>
      </c>
      <c r="I19" s="119"/>
      <c r="J19" s="91"/>
      <c r="K19" s="91"/>
      <c r="L19" s="91"/>
      <c r="M19" s="91"/>
      <c r="N19" s="91"/>
    </row>
    <row r="20" spans="2:14" ht="5.25" customHeight="1" thickTop="1" thickBot="1">
      <c r="B20" s="120"/>
      <c r="C20" s="121"/>
      <c r="D20" s="122"/>
      <c r="E20" s="123"/>
      <c r="F20" s="123"/>
      <c r="G20" s="123"/>
      <c r="H20" s="124"/>
      <c r="I20" s="90"/>
      <c r="J20" s="91"/>
      <c r="K20" s="91"/>
      <c r="L20" s="91"/>
      <c r="M20" s="91"/>
      <c r="N20" s="91"/>
    </row>
    <row r="21" spans="2:14" ht="12.75" thickBot="1">
      <c r="B21" s="90"/>
      <c r="C21" s="90"/>
      <c r="D21" s="125"/>
      <c r="E21" s="90"/>
      <c r="F21" s="90"/>
      <c r="G21" s="90"/>
      <c r="H21" s="90"/>
      <c r="I21" s="90"/>
      <c r="J21" s="91"/>
      <c r="K21" s="91"/>
      <c r="L21" s="91"/>
      <c r="M21" s="91"/>
      <c r="N21" s="91"/>
    </row>
    <row r="22" spans="2:14" ht="60">
      <c r="B22" s="126" t="s">
        <v>208</v>
      </c>
      <c r="C22" s="127"/>
      <c r="D22" s="128"/>
      <c r="E22" s="81" t="s">
        <v>94</v>
      </c>
      <c r="F22" s="81" t="s">
        <v>95</v>
      </c>
      <c r="G22" s="81" t="s">
        <v>284</v>
      </c>
      <c r="H22" s="81" t="s">
        <v>96</v>
      </c>
      <c r="I22" s="81" t="s">
        <v>97</v>
      </c>
      <c r="J22" s="81" t="s">
        <v>98</v>
      </c>
      <c r="K22" s="81" t="s">
        <v>99</v>
      </c>
      <c r="L22" s="81" t="s">
        <v>100</v>
      </c>
      <c r="M22" s="82" t="s">
        <v>101</v>
      </c>
    </row>
    <row r="23" spans="2:14">
      <c r="B23" s="371" t="s">
        <v>102</v>
      </c>
      <c r="C23" s="372"/>
      <c r="D23" s="129"/>
      <c r="E23" s="100">
        <v>1075</v>
      </c>
      <c r="F23" s="100">
        <v>229</v>
      </c>
      <c r="G23" s="100">
        <f>64+7</f>
        <v>71</v>
      </c>
      <c r="H23" s="100">
        <v>57</v>
      </c>
      <c r="I23" s="100">
        <v>20</v>
      </c>
      <c r="J23" s="100">
        <f>152-7</f>
        <v>145</v>
      </c>
      <c r="K23" s="100">
        <v>136</v>
      </c>
      <c r="L23" s="100">
        <v>190</v>
      </c>
      <c r="M23" s="130">
        <f>SUM(F23:L23)</f>
        <v>848</v>
      </c>
    </row>
    <row r="24" spans="2:14" ht="12" customHeight="1">
      <c r="B24" s="83"/>
      <c r="C24" s="84" t="s">
        <v>46</v>
      </c>
      <c r="D24" s="99" t="s">
        <v>103</v>
      </c>
      <c r="E24" s="106">
        <v>-21</v>
      </c>
      <c r="F24" s="106">
        <v>-61</v>
      </c>
      <c r="G24" s="111">
        <v>0</v>
      </c>
      <c r="H24" s="111">
        <v>0</v>
      </c>
      <c r="I24" s="111">
        <v>0</v>
      </c>
      <c r="J24" s="111">
        <v>0</v>
      </c>
      <c r="K24" s="111">
        <v>0</v>
      </c>
      <c r="L24" s="111">
        <v>0</v>
      </c>
      <c r="M24" s="131">
        <f>SUM(F24:L24)</f>
        <v>-61</v>
      </c>
    </row>
    <row r="25" spans="2:14">
      <c r="B25" s="83"/>
      <c r="C25" s="84" t="s">
        <v>47</v>
      </c>
      <c r="D25" s="99" t="s">
        <v>104</v>
      </c>
      <c r="E25" s="132">
        <v>0</v>
      </c>
      <c r="F25" s="111">
        <v>0</v>
      </c>
      <c r="G25" s="111">
        <v>0</v>
      </c>
      <c r="H25" s="111">
        <v>-3</v>
      </c>
      <c r="I25" s="111">
        <v>0</v>
      </c>
      <c r="J25" s="106">
        <v>-5</v>
      </c>
      <c r="K25" s="106">
        <v>-1</v>
      </c>
      <c r="L25" s="106">
        <v>-22</v>
      </c>
      <c r="M25" s="131">
        <f>SUM(F25:L25)</f>
        <v>-31</v>
      </c>
    </row>
    <row r="26" spans="2:14">
      <c r="B26" s="83"/>
      <c r="C26" s="84" t="s">
        <v>119</v>
      </c>
      <c r="D26" s="99" t="s">
        <v>105</v>
      </c>
      <c r="E26" s="111">
        <v>0</v>
      </c>
      <c r="F26" s="111">
        <v>0</v>
      </c>
      <c r="G26" s="111">
        <v>0</v>
      </c>
      <c r="H26" s="111">
        <v>0</v>
      </c>
      <c r="I26" s="106">
        <v>-2</v>
      </c>
      <c r="J26" s="111">
        <v>0</v>
      </c>
      <c r="K26" s="111">
        <v>0</v>
      </c>
      <c r="L26" s="111">
        <v>0</v>
      </c>
      <c r="M26" s="131">
        <f>SUM(F26:L26)</f>
        <v>-2</v>
      </c>
    </row>
    <row r="27" spans="2:14" ht="12.75" thickBot="1">
      <c r="B27" s="374" t="s">
        <v>107</v>
      </c>
      <c r="C27" s="375"/>
      <c r="D27" s="139"/>
      <c r="E27" s="116">
        <f t="shared" ref="E27:M27" si="1">SUM(E23:E26)</f>
        <v>1054</v>
      </c>
      <c r="F27" s="116">
        <f t="shared" si="1"/>
        <v>168</v>
      </c>
      <c r="G27" s="116">
        <f t="shared" si="1"/>
        <v>71</v>
      </c>
      <c r="H27" s="116">
        <f t="shared" si="1"/>
        <v>54</v>
      </c>
      <c r="I27" s="116">
        <f t="shared" si="1"/>
        <v>18</v>
      </c>
      <c r="J27" s="116">
        <f t="shared" si="1"/>
        <v>140</v>
      </c>
      <c r="K27" s="116">
        <f t="shared" si="1"/>
        <v>135</v>
      </c>
      <c r="L27" s="116">
        <f t="shared" si="1"/>
        <v>168</v>
      </c>
      <c r="M27" s="133">
        <f t="shared" si="1"/>
        <v>754</v>
      </c>
    </row>
    <row r="28" spans="2:14" ht="5.25" customHeight="1" thickTop="1" thickBot="1">
      <c r="B28" s="85"/>
      <c r="C28" s="86"/>
      <c r="D28" s="87"/>
      <c r="E28" s="86"/>
      <c r="F28" s="88"/>
      <c r="G28" s="88"/>
      <c r="H28" s="88"/>
      <c r="I28" s="88"/>
      <c r="J28" s="88"/>
      <c r="K28" s="88"/>
      <c r="L28" s="88"/>
      <c r="M28" s="89"/>
    </row>
    <row r="29" spans="2:14" ht="12.75" customHeight="1" thickBot="1">
      <c r="B29" s="90"/>
      <c r="C29" s="91"/>
      <c r="D29" s="92"/>
      <c r="E29" s="91"/>
      <c r="F29" s="91"/>
      <c r="G29" s="91"/>
      <c r="H29" s="91"/>
      <c r="I29" s="91"/>
      <c r="J29" s="91"/>
      <c r="K29" s="91"/>
      <c r="L29" s="91"/>
      <c r="M29" s="91"/>
    </row>
    <row r="30" spans="2:14" ht="48">
      <c r="B30" s="134" t="str">
        <f>B22</f>
        <v>Three Months Ended June 30, 2012</v>
      </c>
      <c r="C30" s="135"/>
      <c r="D30" s="93"/>
      <c r="E30" s="94" t="s">
        <v>111</v>
      </c>
      <c r="F30" s="94" t="s">
        <v>112</v>
      </c>
      <c r="G30" s="224" t="s">
        <v>113</v>
      </c>
      <c r="H30" s="225" t="s">
        <v>114</v>
      </c>
      <c r="I30" s="96"/>
      <c r="J30" s="97"/>
      <c r="K30" s="98"/>
      <c r="L30" s="90"/>
      <c r="M30" s="90"/>
    </row>
    <row r="31" spans="2:14">
      <c r="B31" s="371" t="s">
        <v>102</v>
      </c>
      <c r="C31" s="372"/>
      <c r="D31" s="99"/>
      <c r="E31" s="100">
        <f>E23-M23</f>
        <v>227</v>
      </c>
      <c r="F31" s="142">
        <v>185</v>
      </c>
      <c r="G31" s="226">
        <v>0.16</v>
      </c>
      <c r="H31" s="227">
        <v>0.16</v>
      </c>
      <c r="I31" s="103"/>
      <c r="J31" s="104"/>
      <c r="K31" s="98"/>
      <c r="L31" s="90"/>
      <c r="M31" s="90"/>
      <c r="N31" s="90"/>
    </row>
    <row r="32" spans="2:14" ht="12" customHeight="1">
      <c r="B32" s="83"/>
      <c r="C32" s="84" t="s">
        <v>46</v>
      </c>
      <c r="D32" s="99" t="s">
        <v>103</v>
      </c>
      <c r="E32" s="105">
        <f>E24-M24</f>
        <v>40</v>
      </c>
      <c r="F32" s="143">
        <v>17</v>
      </c>
      <c r="G32" s="228">
        <v>0.02</v>
      </c>
      <c r="H32" s="229">
        <v>0.02</v>
      </c>
      <c r="I32" s="103"/>
      <c r="J32" s="103"/>
      <c r="K32" s="103"/>
      <c r="L32" s="103"/>
      <c r="M32" s="103"/>
      <c r="N32" s="110"/>
    </row>
    <row r="33" spans="2:14">
      <c r="B33" s="83"/>
      <c r="C33" s="84" t="s">
        <v>47</v>
      </c>
      <c r="D33" s="99" t="s">
        <v>104</v>
      </c>
      <c r="E33" s="105">
        <f>E25-M25</f>
        <v>31</v>
      </c>
      <c r="F33" s="143">
        <v>21</v>
      </c>
      <c r="G33" s="228">
        <v>0.02</v>
      </c>
      <c r="H33" s="305">
        <v>0.02</v>
      </c>
      <c r="I33" s="109"/>
      <c r="J33" s="109"/>
      <c r="K33" s="110"/>
      <c r="L33" s="110"/>
      <c r="M33" s="110"/>
      <c r="N33" s="110"/>
    </row>
    <row r="34" spans="2:14">
      <c r="B34" s="83"/>
      <c r="C34" s="84" t="s">
        <v>119</v>
      </c>
      <c r="D34" s="99" t="s">
        <v>105</v>
      </c>
      <c r="E34" s="105">
        <f>E26-M26</f>
        <v>2</v>
      </c>
      <c r="F34" s="143">
        <v>1</v>
      </c>
      <c r="G34" s="302">
        <v>0</v>
      </c>
      <c r="H34" s="229">
        <v>0</v>
      </c>
      <c r="I34" s="113"/>
      <c r="J34" s="113"/>
      <c r="K34" s="114"/>
      <c r="L34" s="110"/>
      <c r="M34" s="110"/>
      <c r="N34" s="110"/>
    </row>
    <row r="35" spans="2:14" ht="12.75" thickBot="1">
      <c r="B35" s="374" t="s">
        <v>107</v>
      </c>
      <c r="C35" s="375"/>
      <c r="D35" s="115"/>
      <c r="E35" s="116">
        <f>SUM(E31:E34)</f>
        <v>300</v>
      </c>
      <c r="F35" s="116">
        <f>SUM(F31:F34)</f>
        <v>224</v>
      </c>
      <c r="G35" s="233">
        <v>0.2</v>
      </c>
      <c r="H35" s="234">
        <v>0.2</v>
      </c>
      <c r="I35" s="119"/>
      <c r="J35" s="91"/>
      <c r="K35" s="91"/>
      <c r="L35" s="91"/>
      <c r="M35" s="91"/>
      <c r="N35" s="91"/>
    </row>
    <row r="36" spans="2:14" ht="5.25" customHeight="1" thickTop="1" thickBot="1">
      <c r="B36" s="120"/>
      <c r="C36" s="121"/>
      <c r="D36" s="122"/>
      <c r="E36" s="123"/>
      <c r="F36" s="123"/>
      <c r="G36" s="123"/>
      <c r="H36" s="124"/>
      <c r="I36" s="90"/>
      <c r="J36" s="91"/>
      <c r="K36" s="91"/>
      <c r="L36" s="91"/>
      <c r="M36" s="91"/>
      <c r="N36" s="91"/>
    </row>
    <row r="37" spans="2:14" ht="12.75" thickBot="1">
      <c r="B37" s="90"/>
      <c r="C37" s="90"/>
      <c r="D37" s="125"/>
      <c r="E37" s="90"/>
      <c r="F37" s="90"/>
      <c r="G37" s="90"/>
      <c r="H37" s="90"/>
      <c r="I37" s="90"/>
      <c r="J37" s="91"/>
      <c r="K37" s="91"/>
      <c r="L37" s="91"/>
      <c r="M37" s="91"/>
      <c r="N37" s="91"/>
    </row>
    <row r="38" spans="2:14" ht="60">
      <c r="B38" s="126" t="s">
        <v>209</v>
      </c>
      <c r="C38" s="127"/>
      <c r="D38" s="128"/>
      <c r="E38" s="81" t="s">
        <v>94</v>
      </c>
      <c r="F38" s="81" t="s">
        <v>95</v>
      </c>
      <c r="G38" s="81" t="s">
        <v>284</v>
      </c>
      <c r="H38" s="81" t="s">
        <v>96</v>
      </c>
      <c r="I38" s="81" t="s">
        <v>97</v>
      </c>
      <c r="J38" s="81" t="s">
        <v>98</v>
      </c>
      <c r="K38" s="81" t="s">
        <v>99</v>
      </c>
      <c r="L38" s="81" t="s">
        <v>100</v>
      </c>
      <c r="M38" s="82" t="s">
        <v>101</v>
      </c>
    </row>
    <row r="39" spans="2:14">
      <c r="B39" s="371" t="s">
        <v>102</v>
      </c>
      <c r="C39" s="372"/>
      <c r="D39" s="129"/>
      <c r="E39" s="100">
        <v>841</v>
      </c>
      <c r="F39" s="100">
        <v>146</v>
      </c>
      <c r="G39" s="100">
        <f>56+6</f>
        <v>62</v>
      </c>
      <c r="H39" s="100">
        <v>19</v>
      </c>
      <c r="I39" s="100">
        <v>10</v>
      </c>
      <c r="J39" s="100">
        <f>131-6</f>
        <v>125</v>
      </c>
      <c r="K39" s="100">
        <v>131</v>
      </c>
      <c r="L39" s="100">
        <v>121</v>
      </c>
      <c r="M39" s="130">
        <f>SUM(F39:L39)</f>
        <v>614</v>
      </c>
    </row>
    <row r="40" spans="2:14" ht="12" customHeight="1">
      <c r="B40" s="83"/>
      <c r="C40" s="84" t="s">
        <v>46</v>
      </c>
      <c r="D40" s="99" t="s">
        <v>103</v>
      </c>
      <c r="E40" s="106">
        <v>-90</v>
      </c>
      <c r="F40" s="106">
        <v>-5</v>
      </c>
      <c r="G40" s="111">
        <v>0</v>
      </c>
      <c r="H40" s="111">
        <v>23</v>
      </c>
      <c r="I40" s="111">
        <v>2</v>
      </c>
      <c r="J40" s="111">
        <v>0</v>
      </c>
      <c r="K40" s="111">
        <v>0</v>
      </c>
      <c r="L40" s="111">
        <v>0</v>
      </c>
      <c r="M40" s="131">
        <f>SUM(F40:L40)</f>
        <v>20</v>
      </c>
    </row>
    <row r="41" spans="2:14">
      <c r="B41" s="83"/>
      <c r="C41" s="84" t="s">
        <v>47</v>
      </c>
      <c r="D41" s="99" t="s">
        <v>104</v>
      </c>
      <c r="E41" s="132">
        <v>0</v>
      </c>
      <c r="F41" s="111">
        <v>0</v>
      </c>
      <c r="G41" s="111">
        <v>0</v>
      </c>
      <c r="H41" s="111">
        <v>-1</v>
      </c>
      <c r="I41" s="111">
        <v>0</v>
      </c>
      <c r="J41" s="106">
        <v>-5</v>
      </c>
      <c r="K41" s="106">
        <v>-2</v>
      </c>
      <c r="L41" s="106">
        <v>-26</v>
      </c>
      <c r="M41" s="131">
        <f>SUM(F41:L41)</f>
        <v>-34</v>
      </c>
    </row>
    <row r="42" spans="2:14">
      <c r="B42" s="83"/>
      <c r="C42" s="84" t="s">
        <v>119</v>
      </c>
      <c r="D42" s="99" t="s">
        <v>105</v>
      </c>
      <c r="E42" s="111">
        <v>0</v>
      </c>
      <c r="F42" s="111">
        <v>0</v>
      </c>
      <c r="G42" s="111">
        <v>0</v>
      </c>
      <c r="H42" s="111">
        <v>0</v>
      </c>
      <c r="I42" s="106">
        <v>-3</v>
      </c>
      <c r="J42" s="111">
        <v>0</v>
      </c>
      <c r="K42" s="111">
        <v>0</v>
      </c>
      <c r="L42" s="111">
        <v>0</v>
      </c>
      <c r="M42" s="131">
        <f>SUM(F42:L42)</f>
        <v>-3</v>
      </c>
    </row>
    <row r="43" spans="2:14" ht="12.75" thickBot="1">
      <c r="B43" s="374" t="s">
        <v>107</v>
      </c>
      <c r="C43" s="375"/>
      <c r="D43" s="139"/>
      <c r="E43" s="116">
        <f t="shared" ref="E43:M43" si="2">SUM(E39:E42)</f>
        <v>751</v>
      </c>
      <c r="F43" s="116">
        <f t="shared" si="2"/>
        <v>141</v>
      </c>
      <c r="G43" s="116">
        <f t="shared" si="2"/>
        <v>62</v>
      </c>
      <c r="H43" s="116">
        <f t="shared" si="2"/>
        <v>41</v>
      </c>
      <c r="I43" s="116">
        <f t="shared" si="2"/>
        <v>9</v>
      </c>
      <c r="J43" s="116">
        <f t="shared" si="2"/>
        <v>120</v>
      </c>
      <c r="K43" s="116">
        <f t="shared" si="2"/>
        <v>129</v>
      </c>
      <c r="L43" s="116">
        <f t="shared" si="2"/>
        <v>95</v>
      </c>
      <c r="M43" s="133">
        <f t="shared" si="2"/>
        <v>597</v>
      </c>
    </row>
    <row r="44" spans="2:14" ht="5.25" customHeight="1" thickTop="1" thickBot="1">
      <c r="B44" s="85"/>
      <c r="C44" s="86"/>
      <c r="D44" s="87"/>
      <c r="E44" s="86"/>
      <c r="F44" s="88"/>
      <c r="G44" s="88"/>
      <c r="H44" s="88"/>
      <c r="I44" s="88"/>
      <c r="J44" s="88"/>
      <c r="K44" s="88"/>
      <c r="L44" s="88"/>
      <c r="M44" s="89"/>
    </row>
    <row r="45" spans="2:14" ht="12.75" customHeight="1" thickBot="1">
      <c r="B45" s="90"/>
      <c r="C45" s="91"/>
      <c r="D45" s="92"/>
      <c r="E45" s="91"/>
      <c r="F45" s="91"/>
      <c r="G45" s="91"/>
      <c r="H45" s="91"/>
      <c r="I45" s="91"/>
      <c r="J45" s="91"/>
      <c r="K45" s="91"/>
      <c r="L45" s="91"/>
      <c r="M45" s="91"/>
    </row>
    <row r="46" spans="2:14" ht="48">
      <c r="B46" s="134" t="str">
        <f>B38</f>
        <v>Three Months Ended September 30, 2012</v>
      </c>
      <c r="C46" s="135"/>
      <c r="D46" s="93"/>
      <c r="E46" s="94" t="s">
        <v>111</v>
      </c>
      <c r="F46" s="94" t="s">
        <v>112</v>
      </c>
      <c r="G46" s="224" t="s">
        <v>113</v>
      </c>
      <c r="H46" s="225" t="s">
        <v>114</v>
      </c>
      <c r="I46" s="96"/>
      <c r="J46" s="97"/>
      <c r="K46" s="98"/>
      <c r="L46" s="90"/>
      <c r="M46" s="90"/>
    </row>
    <row r="47" spans="2:14">
      <c r="B47" s="371" t="s">
        <v>102</v>
      </c>
      <c r="C47" s="372"/>
      <c r="D47" s="99"/>
      <c r="E47" s="100">
        <f>E39-M39</f>
        <v>227</v>
      </c>
      <c r="F47" s="142">
        <v>226</v>
      </c>
      <c r="G47" s="226">
        <v>0.2</v>
      </c>
      <c r="H47" s="227">
        <v>0.2</v>
      </c>
      <c r="I47" s="103"/>
      <c r="J47" s="104"/>
      <c r="K47" s="98"/>
      <c r="L47" s="90"/>
      <c r="M47" s="90"/>
      <c r="N47" s="90"/>
    </row>
    <row r="48" spans="2:14" ht="12" customHeight="1">
      <c r="B48" s="83"/>
      <c r="C48" s="84" t="s">
        <v>46</v>
      </c>
      <c r="D48" s="99" t="s">
        <v>103</v>
      </c>
      <c r="E48" s="105">
        <f>E40-M40</f>
        <v>-110</v>
      </c>
      <c r="F48" s="143">
        <v>-83</v>
      </c>
      <c r="G48" s="228">
        <v>-7.0000000000000007E-2</v>
      </c>
      <c r="H48" s="229">
        <v>-7.0000000000000007E-2</v>
      </c>
      <c r="I48" s="103"/>
      <c r="J48" s="103"/>
      <c r="K48" s="103"/>
      <c r="L48" s="103"/>
      <c r="M48" s="103"/>
      <c r="N48" s="110"/>
    </row>
    <row r="49" spans="2:14">
      <c r="B49" s="83"/>
      <c r="C49" s="84" t="s">
        <v>47</v>
      </c>
      <c r="D49" s="99" t="s">
        <v>104</v>
      </c>
      <c r="E49" s="105">
        <f>E41-M41</f>
        <v>34</v>
      </c>
      <c r="F49" s="143">
        <v>23</v>
      </c>
      <c r="G49" s="228">
        <v>0.02</v>
      </c>
      <c r="H49" s="305">
        <v>0.02</v>
      </c>
      <c r="I49" s="109"/>
      <c r="J49" s="109"/>
      <c r="K49" s="110"/>
      <c r="L49" s="110"/>
      <c r="M49" s="110"/>
      <c r="N49" s="110"/>
    </row>
    <row r="50" spans="2:14">
      <c r="B50" s="83"/>
      <c r="C50" s="84" t="s">
        <v>119</v>
      </c>
      <c r="D50" s="99" t="s">
        <v>105</v>
      </c>
      <c r="E50" s="105">
        <f>E42-M42</f>
        <v>3</v>
      </c>
      <c r="F50" s="143">
        <v>2</v>
      </c>
      <c r="G50" s="302">
        <v>0</v>
      </c>
      <c r="H50" s="229">
        <v>0</v>
      </c>
      <c r="I50" s="113"/>
      <c r="J50" s="113"/>
      <c r="K50" s="114"/>
      <c r="L50" s="110"/>
      <c r="M50" s="110"/>
      <c r="N50" s="110"/>
    </row>
    <row r="51" spans="2:14" ht="12.75" thickBot="1">
      <c r="B51" s="374" t="s">
        <v>107</v>
      </c>
      <c r="C51" s="375"/>
      <c r="D51" s="115"/>
      <c r="E51" s="116">
        <f>SUM(E47:E50)</f>
        <v>154</v>
      </c>
      <c r="F51" s="116">
        <f>SUM(F47:F50)</f>
        <v>168</v>
      </c>
      <c r="G51" s="233">
        <v>0.15</v>
      </c>
      <c r="H51" s="234">
        <v>0.15</v>
      </c>
      <c r="I51" s="119"/>
      <c r="J51" s="91"/>
      <c r="K51" s="91"/>
      <c r="L51" s="91"/>
      <c r="M51" s="91"/>
      <c r="N51" s="91"/>
    </row>
    <row r="52" spans="2:14" ht="5.25" customHeight="1" thickTop="1" thickBot="1">
      <c r="B52" s="120"/>
      <c r="C52" s="121"/>
      <c r="D52" s="122"/>
      <c r="E52" s="123"/>
      <c r="F52" s="123"/>
      <c r="G52" s="123"/>
      <c r="H52" s="124"/>
      <c r="I52" s="90"/>
      <c r="J52" s="91"/>
      <c r="K52" s="91"/>
      <c r="L52" s="91"/>
      <c r="M52" s="91"/>
      <c r="N52" s="91"/>
    </row>
    <row r="53" spans="2:14" ht="12.75" thickBot="1">
      <c r="B53" s="90"/>
      <c r="C53" s="90"/>
      <c r="D53" s="125"/>
      <c r="E53" s="90"/>
      <c r="F53" s="90"/>
      <c r="G53" s="90"/>
      <c r="H53" s="90"/>
      <c r="I53" s="90"/>
      <c r="J53" s="91"/>
      <c r="K53" s="91"/>
      <c r="L53" s="91"/>
      <c r="M53" s="91"/>
      <c r="N53" s="91"/>
    </row>
    <row r="54" spans="2:14" ht="60">
      <c r="B54" s="126" t="s">
        <v>211</v>
      </c>
      <c r="C54" s="127"/>
      <c r="D54" s="128"/>
      <c r="E54" s="81" t="s">
        <v>94</v>
      </c>
      <c r="F54" s="81" t="s">
        <v>95</v>
      </c>
      <c r="G54" s="81" t="s">
        <v>284</v>
      </c>
      <c r="H54" s="81" t="s">
        <v>96</v>
      </c>
      <c r="I54" s="81" t="s">
        <v>97</v>
      </c>
      <c r="J54" s="81" t="s">
        <v>98</v>
      </c>
      <c r="K54" s="81" t="s">
        <v>99</v>
      </c>
      <c r="L54" s="81" t="s">
        <v>100</v>
      </c>
      <c r="M54" s="82" t="s">
        <v>101</v>
      </c>
    </row>
    <row r="55" spans="2:14">
      <c r="B55" s="371" t="s">
        <v>102</v>
      </c>
      <c r="C55" s="372"/>
      <c r="D55" s="129"/>
      <c r="E55" s="100">
        <v>1768</v>
      </c>
      <c r="F55" s="100">
        <v>483</v>
      </c>
      <c r="G55" s="100">
        <v>60</v>
      </c>
      <c r="H55" s="100">
        <v>87</v>
      </c>
      <c r="I55" s="100">
        <v>52</v>
      </c>
      <c r="J55" s="100">
        <v>222</v>
      </c>
      <c r="K55" s="100">
        <v>232</v>
      </c>
      <c r="L55" s="100">
        <v>148</v>
      </c>
      <c r="M55" s="130">
        <f>SUM(F55:L55)</f>
        <v>1284</v>
      </c>
    </row>
    <row r="56" spans="2:14" ht="12" customHeight="1">
      <c r="B56" s="83"/>
      <c r="C56" s="84" t="s">
        <v>46</v>
      </c>
      <c r="D56" s="99" t="s">
        <v>103</v>
      </c>
      <c r="E56" s="106">
        <v>827</v>
      </c>
      <c r="F56" s="106">
        <v>186</v>
      </c>
      <c r="G56" s="111">
        <v>0</v>
      </c>
      <c r="H56" s="111">
        <v>31</v>
      </c>
      <c r="I56" s="111">
        <v>3</v>
      </c>
      <c r="J56" s="111">
        <v>0</v>
      </c>
      <c r="K56" s="111">
        <v>0</v>
      </c>
      <c r="L56" s="111">
        <v>0</v>
      </c>
      <c r="M56" s="131">
        <f>SUM(F56:L56)</f>
        <v>220</v>
      </c>
    </row>
    <row r="57" spans="2:14">
      <c r="B57" s="83"/>
      <c r="C57" s="84" t="s">
        <v>47</v>
      </c>
      <c r="D57" s="99" t="s">
        <v>104</v>
      </c>
      <c r="E57" s="132">
        <v>0</v>
      </c>
      <c r="F57" s="111">
        <v>0</v>
      </c>
      <c r="G57" s="111">
        <v>0</v>
      </c>
      <c r="H57" s="111">
        <v>-3</v>
      </c>
      <c r="I57" s="111">
        <v>0</v>
      </c>
      <c r="J57" s="106">
        <v>-6</v>
      </c>
      <c r="K57" s="106">
        <v>-2</v>
      </c>
      <c r="L57" s="106">
        <v>-29</v>
      </c>
      <c r="M57" s="131">
        <f>SUM(F57:L57)</f>
        <v>-40</v>
      </c>
    </row>
    <row r="58" spans="2:14">
      <c r="B58" s="83"/>
      <c r="C58" s="84" t="s">
        <v>119</v>
      </c>
      <c r="D58" s="99" t="s">
        <v>105</v>
      </c>
      <c r="E58" s="111">
        <v>0</v>
      </c>
      <c r="F58" s="111">
        <v>0</v>
      </c>
      <c r="G58" s="111">
        <v>0</v>
      </c>
      <c r="H58" s="111">
        <v>0</v>
      </c>
      <c r="I58" s="106">
        <v>-23</v>
      </c>
      <c r="J58" s="111">
        <v>0</v>
      </c>
      <c r="K58" s="111">
        <v>0</v>
      </c>
      <c r="L58" s="111">
        <v>0</v>
      </c>
      <c r="M58" s="131">
        <f>SUM(F58:L58)</f>
        <v>-23</v>
      </c>
    </row>
    <row r="59" spans="2:14" ht="12.75" thickBot="1">
      <c r="B59" s="374" t="s">
        <v>107</v>
      </c>
      <c r="C59" s="375"/>
      <c r="D59" s="139"/>
      <c r="E59" s="116">
        <f t="shared" ref="E59:M59" si="3">SUM(E55:E58)</f>
        <v>2595</v>
      </c>
      <c r="F59" s="116">
        <f t="shared" si="3"/>
        <v>669</v>
      </c>
      <c r="G59" s="116">
        <f t="shared" si="3"/>
        <v>60</v>
      </c>
      <c r="H59" s="116">
        <f t="shared" si="3"/>
        <v>115</v>
      </c>
      <c r="I59" s="116">
        <f t="shared" si="3"/>
        <v>32</v>
      </c>
      <c r="J59" s="116">
        <f t="shared" si="3"/>
        <v>216</v>
      </c>
      <c r="K59" s="116">
        <f t="shared" si="3"/>
        <v>230</v>
      </c>
      <c r="L59" s="116">
        <f t="shared" si="3"/>
        <v>119</v>
      </c>
      <c r="M59" s="133">
        <f t="shared" si="3"/>
        <v>1441</v>
      </c>
    </row>
    <row r="60" spans="2:14" ht="5.25" customHeight="1" thickTop="1" thickBot="1">
      <c r="B60" s="85"/>
      <c r="C60" s="86"/>
      <c r="D60" s="87"/>
      <c r="E60" s="86"/>
      <c r="F60" s="88"/>
      <c r="G60" s="88"/>
      <c r="H60" s="88"/>
      <c r="I60" s="88"/>
      <c r="J60" s="88"/>
      <c r="K60" s="88"/>
      <c r="L60" s="88"/>
      <c r="M60" s="89"/>
    </row>
    <row r="61" spans="2:14" ht="12.75" customHeight="1" thickBot="1">
      <c r="B61" s="90"/>
      <c r="C61" s="91"/>
      <c r="D61" s="92"/>
      <c r="E61" s="91"/>
      <c r="F61" s="91"/>
      <c r="G61" s="91"/>
      <c r="H61" s="91"/>
      <c r="I61" s="91"/>
      <c r="J61" s="91"/>
      <c r="K61" s="91"/>
      <c r="L61" s="91"/>
      <c r="M61" s="91"/>
    </row>
    <row r="62" spans="2:14" ht="48">
      <c r="B62" s="134" t="str">
        <f>B54</f>
        <v>Three Months Ended December 31, 2012</v>
      </c>
      <c r="C62" s="135"/>
      <c r="D62" s="93"/>
      <c r="E62" s="94" t="s">
        <v>111</v>
      </c>
      <c r="F62" s="94" t="s">
        <v>112</v>
      </c>
      <c r="G62" s="224" t="s">
        <v>113</v>
      </c>
      <c r="H62" s="225" t="s">
        <v>114</v>
      </c>
      <c r="I62" s="96"/>
      <c r="J62" s="97"/>
      <c r="K62" s="98"/>
      <c r="L62" s="90"/>
      <c r="M62" s="90"/>
    </row>
    <row r="63" spans="2:14">
      <c r="B63" s="371" t="s">
        <v>102</v>
      </c>
      <c r="C63" s="372"/>
      <c r="D63" s="99"/>
      <c r="E63" s="100">
        <f>E55-M55</f>
        <v>484</v>
      </c>
      <c r="F63" s="142">
        <v>354</v>
      </c>
      <c r="G63" s="226">
        <v>0.31</v>
      </c>
      <c r="H63" s="227">
        <v>0.31</v>
      </c>
      <c r="I63" s="103"/>
      <c r="J63" s="104"/>
      <c r="K63" s="98"/>
      <c r="L63" s="90"/>
      <c r="M63" s="90"/>
      <c r="N63" s="90"/>
    </row>
    <row r="64" spans="2:14" ht="12" customHeight="1">
      <c r="B64" s="83"/>
      <c r="C64" s="84" t="s">
        <v>46</v>
      </c>
      <c r="D64" s="99" t="s">
        <v>103</v>
      </c>
      <c r="E64" s="105">
        <f>E56-M56</f>
        <v>607</v>
      </c>
      <c r="F64" s="143">
        <v>485</v>
      </c>
      <c r="G64" s="228">
        <v>0.43</v>
      </c>
      <c r="H64" s="229">
        <v>0.42</v>
      </c>
      <c r="I64" s="103"/>
      <c r="J64" s="103"/>
      <c r="K64" s="103"/>
      <c r="L64" s="103"/>
      <c r="M64" s="103"/>
      <c r="N64" s="110"/>
    </row>
    <row r="65" spans="2:14">
      <c r="B65" s="83"/>
      <c r="C65" s="84" t="s">
        <v>47</v>
      </c>
      <c r="D65" s="99" t="s">
        <v>104</v>
      </c>
      <c r="E65" s="105">
        <f>E57-M57</f>
        <v>40</v>
      </c>
      <c r="F65" s="143">
        <v>38</v>
      </c>
      <c r="G65" s="228">
        <v>0.03</v>
      </c>
      <c r="H65" s="305">
        <v>0.03</v>
      </c>
      <c r="I65" s="109"/>
      <c r="J65" s="109"/>
      <c r="K65" s="110"/>
      <c r="L65" s="110"/>
      <c r="M65" s="110"/>
      <c r="N65" s="110"/>
    </row>
    <row r="66" spans="2:14">
      <c r="B66" s="83"/>
      <c r="C66" s="84" t="s">
        <v>119</v>
      </c>
      <c r="D66" s="99" t="s">
        <v>105</v>
      </c>
      <c r="E66" s="105">
        <f>E58-M58</f>
        <v>23</v>
      </c>
      <c r="F66" s="143">
        <v>14</v>
      </c>
      <c r="G66" s="302">
        <v>0.01</v>
      </c>
      <c r="H66" s="229">
        <v>0.01</v>
      </c>
      <c r="I66" s="113"/>
      <c r="J66" s="113"/>
      <c r="K66" s="114"/>
      <c r="L66" s="110"/>
      <c r="M66" s="110"/>
      <c r="N66" s="110"/>
    </row>
    <row r="67" spans="2:14" ht="12.75" thickBot="1">
      <c r="B67" s="374" t="s">
        <v>107</v>
      </c>
      <c r="C67" s="375"/>
      <c r="D67" s="115"/>
      <c r="E67" s="116">
        <f>SUM(E63:E66)</f>
        <v>1154</v>
      </c>
      <c r="F67" s="116">
        <f>SUM(F63:F66)</f>
        <v>891</v>
      </c>
      <c r="G67" s="233">
        <v>0.78</v>
      </c>
      <c r="H67" s="234">
        <v>0.78</v>
      </c>
      <c r="I67" s="119"/>
      <c r="J67" s="91"/>
      <c r="K67" s="91"/>
      <c r="L67" s="91"/>
      <c r="M67" s="91"/>
      <c r="N67" s="91"/>
    </row>
    <row r="68" spans="2:14" ht="5.25" customHeight="1" thickTop="1" thickBot="1">
      <c r="B68" s="120"/>
      <c r="C68" s="121"/>
      <c r="D68" s="122"/>
      <c r="E68" s="123"/>
      <c r="F68" s="123"/>
      <c r="G68" s="123"/>
      <c r="H68" s="124"/>
      <c r="I68" s="90"/>
      <c r="J68" s="91"/>
      <c r="K68" s="91"/>
      <c r="L68" s="91"/>
      <c r="M68" s="91"/>
      <c r="N68" s="91"/>
    </row>
    <row r="69" spans="2:14">
      <c r="B69" s="90"/>
      <c r="C69" s="90"/>
      <c r="D69" s="125"/>
      <c r="E69" s="90"/>
      <c r="F69" s="90"/>
      <c r="G69" s="90"/>
      <c r="H69" s="90"/>
      <c r="I69" s="90"/>
      <c r="J69" s="91"/>
      <c r="K69" s="91"/>
      <c r="L69" s="91"/>
      <c r="M69" s="91"/>
      <c r="N69" s="91"/>
    </row>
    <row r="70" spans="2:14">
      <c r="B70" s="136"/>
      <c r="C70" s="376" t="s">
        <v>115</v>
      </c>
      <c r="D70" s="376"/>
      <c r="E70" s="376"/>
      <c r="F70" s="376"/>
      <c r="G70" s="376"/>
      <c r="H70" s="376"/>
      <c r="I70" s="376"/>
      <c r="J70" s="376"/>
      <c r="K70" s="376"/>
      <c r="L70" s="376"/>
      <c r="M70" s="376"/>
      <c r="N70" s="376"/>
    </row>
    <row r="71" spans="2:14">
      <c r="B71" s="136"/>
      <c r="C71" s="377" t="s">
        <v>116</v>
      </c>
      <c r="D71" s="377"/>
      <c r="E71" s="377"/>
      <c r="F71" s="377"/>
      <c r="G71" s="377"/>
      <c r="H71" s="377"/>
      <c r="I71" s="377"/>
      <c r="J71" s="377"/>
      <c r="K71" s="377"/>
      <c r="L71" s="377"/>
      <c r="M71" s="377"/>
      <c r="N71" s="377"/>
    </row>
    <row r="72" spans="2:14">
      <c r="B72" s="137"/>
      <c r="C72" s="376" t="s">
        <v>216</v>
      </c>
      <c r="D72" s="376"/>
      <c r="E72" s="376"/>
      <c r="F72" s="376"/>
      <c r="G72" s="376"/>
      <c r="H72" s="376"/>
      <c r="I72" s="376"/>
      <c r="J72" s="376"/>
      <c r="K72" s="376"/>
      <c r="L72" s="376"/>
      <c r="M72" s="376"/>
      <c r="N72" s="376"/>
    </row>
    <row r="73" spans="2:14">
      <c r="B73" s="137"/>
      <c r="C73" s="300"/>
      <c r="D73" s="141"/>
      <c r="E73" s="141"/>
      <c r="F73" s="141"/>
      <c r="G73" s="141"/>
      <c r="H73" s="141"/>
      <c r="I73" s="141"/>
      <c r="J73" s="141"/>
      <c r="K73" s="141"/>
      <c r="L73" s="141"/>
      <c r="M73" s="141"/>
      <c r="N73" s="141"/>
    </row>
    <row r="74" spans="2:14" ht="33.75" customHeight="1">
      <c r="B74" s="137"/>
      <c r="C74" s="378" t="s">
        <v>118</v>
      </c>
      <c r="D74" s="378"/>
      <c r="E74" s="378"/>
      <c r="F74" s="378"/>
      <c r="G74" s="378"/>
      <c r="H74" s="378"/>
      <c r="I74" s="378"/>
      <c r="J74" s="378"/>
      <c r="K74" s="378"/>
      <c r="L74" s="378"/>
      <c r="M74" s="378"/>
      <c r="N74" s="378"/>
    </row>
  </sheetData>
  <sheetProtection formatCells="0" formatColumns="0" formatRows="0" sort="0" autoFilter="0" pivotTables="0"/>
  <mergeCells count="23">
    <mergeCell ref="B1:N1"/>
    <mergeCell ref="B2:N2"/>
    <mergeCell ref="B3:N3"/>
    <mergeCell ref="B19:C19"/>
    <mergeCell ref="C70:N70"/>
    <mergeCell ref="B23:C23"/>
    <mergeCell ref="B27:C27"/>
    <mergeCell ref="B31:C31"/>
    <mergeCell ref="B35:C35"/>
    <mergeCell ref="B55:C55"/>
    <mergeCell ref="B59:C59"/>
    <mergeCell ref="B63:C63"/>
    <mergeCell ref="B67:C67"/>
    <mergeCell ref="C74:N74"/>
    <mergeCell ref="B7:C7"/>
    <mergeCell ref="B11:C11"/>
    <mergeCell ref="B15:C15"/>
    <mergeCell ref="C71:N71"/>
    <mergeCell ref="C72:N72"/>
    <mergeCell ref="B39:C39"/>
    <mergeCell ref="B43:C43"/>
    <mergeCell ref="B47:C47"/>
    <mergeCell ref="B51:C51"/>
  </mergeCells>
  <pageMargins left="0.7" right="0.7" top="0.25" bottom="0.44" header="0.3" footer="0.3"/>
  <pageSetup scale="48" orientation="landscape" r:id="rId1"/>
  <headerFooter>
    <oddFooter>&amp;LActivision Blizzard, Inc.&amp;R&amp;P of &amp; 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zoomScale="80" zoomScaleNormal="100" zoomScaleSheetLayoutView="80" workbookViewId="0"/>
  </sheetViews>
  <sheetFormatPr defaultRowHeight="12"/>
  <cols>
    <col min="1" max="1" width="2.85546875" style="75" customWidth="1"/>
    <col min="2" max="2" width="1.42578125" style="75" customWidth="1"/>
    <col min="3" max="3" width="58.28515625" style="75" customWidth="1"/>
    <col min="4" max="4" width="2.85546875" style="75" customWidth="1"/>
    <col min="5" max="5" width="11" style="75" customWidth="1"/>
    <col min="6" max="6" width="8.5703125" style="75" customWidth="1"/>
    <col min="7" max="7" width="8.28515625" style="75" customWidth="1"/>
    <col min="8" max="8" width="12.140625" style="75" customWidth="1"/>
    <col min="9" max="9" width="9.85546875" style="75" customWidth="1"/>
    <col min="10" max="10" width="11.5703125" style="75" bestFit="1" customWidth="1"/>
    <col min="11" max="11" width="9.140625" style="75" bestFit="1" customWidth="1"/>
    <col min="12" max="12" width="12.7109375" style="75" bestFit="1" customWidth="1"/>
    <col min="13" max="13" width="12.140625" style="75" bestFit="1" customWidth="1"/>
    <col min="14" max="14" width="12.7109375" style="75" customWidth="1"/>
    <col min="15" max="16384" width="9.140625" style="75"/>
  </cols>
  <sheetData>
    <row r="1" spans="2:14">
      <c r="B1" s="373" t="s">
        <v>64</v>
      </c>
      <c r="C1" s="373"/>
      <c r="D1" s="373"/>
      <c r="E1" s="373"/>
      <c r="F1" s="373"/>
      <c r="G1" s="373"/>
      <c r="H1" s="373"/>
      <c r="I1" s="373"/>
      <c r="J1" s="373"/>
      <c r="K1" s="373"/>
      <c r="L1" s="373"/>
      <c r="M1" s="373"/>
      <c r="N1" s="373"/>
    </row>
    <row r="2" spans="2:14">
      <c r="B2" s="373" t="s">
        <v>220</v>
      </c>
      <c r="C2" s="373"/>
      <c r="D2" s="373"/>
      <c r="E2" s="373"/>
      <c r="F2" s="373"/>
      <c r="G2" s="373"/>
      <c r="H2" s="373"/>
      <c r="I2" s="373"/>
      <c r="J2" s="373"/>
      <c r="K2" s="373"/>
      <c r="L2" s="373"/>
      <c r="M2" s="373"/>
      <c r="N2" s="373"/>
    </row>
    <row r="3" spans="2:14">
      <c r="B3" s="373" t="s">
        <v>93</v>
      </c>
      <c r="C3" s="373"/>
      <c r="D3" s="373"/>
      <c r="E3" s="373"/>
      <c r="F3" s="373"/>
      <c r="G3" s="373"/>
      <c r="H3" s="373"/>
      <c r="I3" s="373"/>
      <c r="J3" s="373"/>
      <c r="K3" s="373"/>
      <c r="L3" s="373"/>
      <c r="M3" s="373"/>
      <c r="N3" s="373"/>
    </row>
    <row r="4" spans="2:14">
      <c r="B4" s="76"/>
      <c r="C4" s="76"/>
      <c r="D4" s="76"/>
      <c r="E4" s="76"/>
      <c r="F4" s="76"/>
      <c r="G4" s="76"/>
      <c r="H4" s="76"/>
      <c r="I4" s="76"/>
      <c r="J4" s="76"/>
      <c r="K4" s="76"/>
      <c r="L4" s="76"/>
      <c r="M4" s="76"/>
      <c r="N4" s="76"/>
    </row>
    <row r="5" spans="2:14" ht="12.75" thickBot="1">
      <c r="B5" s="77"/>
      <c r="C5" s="78"/>
      <c r="D5" s="79"/>
      <c r="E5" s="78"/>
      <c r="F5" s="78"/>
      <c r="G5" s="79"/>
      <c r="H5" s="79"/>
      <c r="I5" s="79"/>
      <c r="J5" s="79"/>
      <c r="K5" s="80"/>
      <c r="L5" s="80"/>
      <c r="M5" s="80"/>
      <c r="N5" s="80"/>
    </row>
    <row r="6" spans="2:14" ht="60">
      <c r="B6" s="126" t="s">
        <v>36</v>
      </c>
      <c r="C6" s="127"/>
      <c r="D6" s="128"/>
      <c r="E6" s="81" t="s">
        <v>94</v>
      </c>
      <c r="F6" s="81" t="s">
        <v>95</v>
      </c>
      <c r="G6" s="81" t="s">
        <v>284</v>
      </c>
      <c r="H6" s="81" t="s">
        <v>96</v>
      </c>
      <c r="I6" s="81" t="s">
        <v>97</v>
      </c>
      <c r="J6" s="81" t="s">
        <v>98</v>
      </c>
      <c r="K6" s="81" t="s">
        <v>99</v>
      </c>
      <c r="L6" s="81" t="s">
        <v>100</v>
      </c>
      <c r="M6" s="81" t="s">
        <v>42</v>
      </c>
      <c r="N6" s="82" t="s">
        <v>101</v>
      </c>
    </row>
    <row r="7" spans="2:14">
      <c r="B7" s="371" t="s">
        <v>102</v>
      </c>
      <c r="C7" s="372"/>
      <c r="D7" s="129"/>
      <c r="E7" s="100">
        <v>1449</v>
      </c>
      <c r="F7" s="100">
        <v>299</v>
      </c>
      <c r="G7" s="100">
        <f>63+3</f>
        <v>66</v>
      </c>
      <c r="H7" s="100">
        <v>61</v>
      </c>
      <c r="I7" s="100">
        <v>29</v>
      </c>
      <c r="J7" s="100">
        <f>142-3</f>
        <v>139</v>
      </c>
      <c r="K7" s="100">
        <f>64-4</f>
        <v>60</v>
      </c>
      <c r="L7" s="100">
        <f>98+4</f>
        <v>102</v>
      </c>
      <c r="M7" s="100">
        <v>19</v>
      </c>
      <c r="N7" s="130">
        <f>SUM(F7:M7)</f>
        <v>775</v>
      </c>
    </row>
    <row r="8" spans="2:14" ht="12" customHeight="1">
      <c r="B8" s="83"/>
      <c r="C8" s="84" t="s">
        <v>46</v>
      </c>
      <c r="D8" s="99" t="s">
        <v>103</v>
      </c>
      <c r="E8" s="106">
        <v>-694</v>
      </c>
      <c r="F8" s="106">
        <v>-132</v>
      </c>
      <c r="G8" s="111">
        <v>0</v>
      </c>
      <c r="H8" s="106">
        <v>-42</v>
      </c>
      <c r="I8" s="106">
        <v>-14</v>
      </c>
      <c r="J8" s="111">
        <v>0</v>
      </c>
      <c r="K8" s="111">
        <v>0</v>
      </c>
      <c r="L8" s="111">
        <v>0</v>
      </c>
      <c r="M8" s="111">
        <v>0</v>
      </c>
      <c r="N8" s="131">
        <f>SUM(F8:M8)</f>
        <v>-188</v>
      </c>
    </row>
    <row r="9" spans="2:14">
      <c r="B9" s="83"/>
      <c r="C9" s="84" t="s">
        <v>47</v>
      </c>
      <c r="D9" s="99" t="s">
        <v>104</v>
      </c>
      <c r="E9" s="132">
        <v>0</v>
      </c>
      <c r="F9" s="111">
        <v>0</v>
      </c>
      <c r="G9" s="111">
        <v>0</v>
      </c>
      <c r="H9" s="106">
        <v>-4</v>
      </c>
      <c r="I9" s="111">
        <v>0</v>
      </c>
      <c r="J9" s="106">
        <v>-6</v>
      </c>
      <c r="K9" s="106">
        <v>-1</v>
      </c>
      <c r="L9" s="106">
        <v>-12</v>
      </c>
      <c r="M9" s="111">
        <v>0</v>
      </c>
      <c r="N9" s="131">
        <f>SUM(F9:M9)</f>
        <v>-23</v>
      </c>
    </row>
    <row r="10" spans="2:14">
      <c r="B10" s="83"/>
      <c r="C10" s="84" t="s">
        <v>48</v>
      </c>
      <c r="D10" s="99" t="s">
        <v>105</v>
      </c>
      <c r="E10" s="111">
        <v>0</v>
      </c>
      <c r="F10" s="111">
        <v>0</v>
      </c>
      <c r="G10" s="111">
        <v>0</v>
      </c>
      <c r="H10" s="111">
        <v>0</v>
      </c>
      <c r="I10" s="111">
        <v>0</v>
      </c>
      <c r="J10" s="111">
        <v>0</v>
      </c>
      <c r="K10" s="111">
        <v>0</v>
      </c>
      <c r="L10" s="111">
        <v>0</v>
      </c>
      <c r="M10" s="111">
        <v>-19</v>
      </c>
      <c r="N10" s="131">
        <f>SUM(F10:M10)</f>
        <v>-19</v>
      </c>
    </row>
    <row r="11" spans="2:14">
      <c r="B11" s="83"/>
      <c r="C11" s="84" t="s">
        <v>119</v>
      </c>
      <c r="D11" s="99" t="s">
        <v>110</v>
      </c>
      <c r="E11" s="111">
        <v>0</v>
      </c>
      <c r="F11" s="111">
        <v>0</v>
      </c>
      <c r="G11" s="111">
        <v>0</v>
      </c>
      <c r="H11" s="111">
        <v>0</v>
      </c>
      <c r="I11" s="106">
        <v>-8</v>
      </c>
      <c r="J11" s="111">
        <v>0</v>
      </c>
      <c r="K11" s="111">
        <v>0</v>
      </c>
      <c r="L11" s="111">
        <v>0</v>
      </c>
      <c r="M11" s="111">
        <v>0</v>
      </c>
      <c r="N11" s="131">
        <f>SUM(F11:M11)</f>
        <v>-8</v>
      </c>
    </row>
    <row r="12" spans="2:14" ht="12.75" thickBot="1">
      <c r="B12" s="374" t="s">
        <v>107</v>
      </c>
      <c r="C12" s="375"/>
      <c r="D12" s="139"/>
      <c r="E12" s="116">
        <f t="shared" ref="E12:N12" si="0">SUM(E7:E11)</f>
        <v>755</v>
      </c>
      <c r="F12" s="116">
        <f t="shared" si="0"/>
        <v>167</v>
      </c>
      <c r="G12" s="116">
        <f t="shared" si="0"/>
        <v>66</v>
      </c>
      <c r="H12" s="116">
        <f t="shared" si="0"/>
        <v>15</v>
      </c>
      <c r="I12" s="116">
        <f t="shared" si="0"/>
        <v>7</v>
      </c>
      <c r="J12" s="116">
        <f t="shared" si="0"/>
        <v>133</v>
      </c>
      <c r="K12" s="116">
        <f t="shared" si="0"/>
        <v>59</v>
      </c>
      <c r="L12" s="116">
        <f t="shared" si="0"/>
        <v>90</v>
      </c>
      <c r="M12" s="116">
        <f t="shared" si="0"/>
        <v>0</v>
      </c>
      <c r="N12" s="133">
        <f t="shared" si="0"/>
        <v>537</v>
      </c>
    </row>
    <row r="13" spans="2:14" ht="5.25" customHeight="1" thickTop="1" thickBot="1">
      <c r="B13" s="85"/>
      <c r="C13" s="86"/>
      <c r="D13" s="87"/>
      <c r="E13" s="86"/>
      <c r="F13" s="88"/>
      <c r="G13" s="88"/>
      <c r="H13" s="88"/>
      <c r="I13" s="88"/>
      <c r="J13" s="88"/>
      <c r="K13" s="88"/>
      <c r="L13" s="88"/>
      <c r="M13" s="88"/>
      <c r="N13" s="89"/>
    </row>
    <row r="14" spans="2:14" ht="12.75" thickBot="1">
      <c r="B14" s="90"/>
      <c r="C14" s="91"/>
      <c r="D14" s="92"/>
      <c r="E14" s="91"/>
      <c r="F14" s="91"/>
      <c r="G14" s="91"/>
      <c r="H14" s="91"/>
      <c r="I14" s="91"/>
      <c r="J14" s="91"/>
      <c r="K14" s="91"/>
      <c r="L14" s="91"/>
      <c r="M14" s="91"/>
      <c r="N14" s="91"/>
    </row>
    <row r="15" spans="2:14" ht="60">
      <c r="B15" s="134" t="str">
        <f>B6</f>
        <v>Three Months Ended March 31, 2011</v>
      </c>
      <c r="C15" s="135"/>
      <c r="D15" s="93"/>
      <c r="E15" s="94" t="s">
        <v>111</v>
      </c>
      <c r="F15" s="94" t="s">
        <v>112</v>
      </c>
      <c r="G15" s="94" t="s">
        <v>108</v>
      </c>
      <c r="H15" s="95" t="s">
        <v>109</v>
      </c>
      <c r="I15" s="96"/>
      <c r="J15" s="97"/>
      <c r="K15" s="98"/>
      <c r="L15" s="90"/>
      <c r="M15" s="90"/>
      <c r="N15" s="90"/>
    </row>
    <row r="16" spans="2:14">
      <c r="B16" s="371" t="s">
        <v>102</v>
      </c>
      <c r="C16" s="372"/>
      <c r="D16" s="99"/>
      <c r="E16" s="100">
        <f>E7-N7</f>
        <v>674</v>
      </c>
      <c r="F16" s="100">
        <v>503</v>
      </c>
      <c r="G16" s="101">
        <v>0.42</v>
      </c>
      <c r="H16" s="102">
        <v>0.42</v>
      </c>
      <c r="I16" s="103"/>
      <c r="J16" s="104"/>
      <c r="K16" s="98"/>
      <c r="L16" s="90"/>
      <c r="M16" s="90"/>
      <c r="N16" s="90"/>
    </row>
    <row r="17" spans="2:14" ht="12" customHeight="1">
      <c r="B17" s="83"/>
      <c r="C17" s="84" t="s">
        <v>46</v>
      </c>
      <c r="D17" s="99" t="s">
        <v>103</v>
      </c>
      <c r="E17" s="105">
        <f>E8-N8</f>
        <v>-506</v>
      </c>
      <c r="F17" s="106">
        <v>-381</v>
      </c>
      <c r="G17" s="107">
        <v>-0.32</v>
      </c>
      <c r="H17" s="108">
        <v>-0.32</v>
      </c>
      <c r="I17" s="103"/>
      <c r="J17" s="103"/>
      <c r="K17" s="103"/>
      <c r="L17" s="103"/>
      <c r="M17" s="103"/>
      <c r="N17" s="110"/>
    </row>
    <row r="18" spans="2:14">
      <c r="B18" s="83"/>
      <c r="C18" s="84" t="s">
        <v>47</v>
      </c>
      <c r="D18" s="99" t="s">
        <v>104</v>
      </c>
      <c r="E18" s="105">
        <f>E9-N9</f>
        <v>23</v>
      </c>
      <c r="F18" s="106">
        <v>15</v>
      </c>
      <c r="G18" s="107">
        <v>0.01</v>
      </c>
      <c r="H18" s="108">
        <v>0.01</v>
      </c>
      <c r="I18" s="109"/>
      <c r="J18" s="109"/>
      <c r="K18" s="110"/>
      <c r="L18" s="110"/>
      <c r="M18" s="110"/>
      <c r="N18" s="110"/>
    </row>
    <row r="19" spans="2:14">
      <c r="B19" s="83"/>
      <c r="C19" s="84" t="s">
        <v>48</v>
      </c>
      <c r="D19" s="99" t="s">
        <v>105</v>
      </c>
      <c r="E19" s="105">
        <f>E10-N10</f>
        <v>19</v>
      </c>
      <c r="F19" s="106">
        <v>14</v>
      </c>
      <c r="G19" s="107">
        <v>0.01</v>
      </c>
      <c r="H19" s="108">
        <v>0.01</v>
      </c>
      <c r="I19" s="113"/>
      <c r="J19" s="113"/>
      <c r="K19" s="114"/>
      <c r="L19" s="110"/>
      <c r="M19" s="110"/>
      <c r="N19" s="110"/>
    </row>
    <row r="20" spans="2:14">
      <c r="B20" s="83"/>
      <c r="C20" s="84" t="s">
        <v>119</v>
      </c>
      <c r="D20" s="99" t="s">
        <v>110</v>
      </c>
      <c r="E20" s="105">
        <f>E11-N11</f>
        <v>8</v>
      </c>
      <c r="F20" s="106">
        <v>5</v>
      </c>
      <c r="G20" s="140">
        <v>0</v>
      </c>
      <c r="H20" s="112">
        <v>0</v>
      </c>
      <c r="I20" s="113"/>
      <c r="J20" s="113"/>
      <c r="K20" s="114"/>
      <c r="L20" s="110"/>
      <c r="M20" s="110"/>
      <c r="N20" s="110"/>
    </row>
    <row r="21" spans="2:14" ht="12.75" thickBot="1">
      <c r="B21" s="374" t="s">
        <v>107</v>
      </c>
      <c r="C21" s="375"/>
      <c r="D21" s="115"/>
      <c r="E21" s="116">
        <f>SUM(E16:E20)</f>
        <v>218</v>
      </c>
      <c r="F21" s="116">
        <f>SUM(F16:F20)</f>
        <v>156</v>
      </c>
      <c r="G21" s="117">
        <v>0.13</v>
      </c>
      <c r="H21" s="118">
        <v>0.13</v>
      </c>
      <c r="I21" s="119"/>
      <c r="J21" s="91"/>
      <c r="K21" s="91"/>
      <c r="L21" s="91"/>
      <c r="M21" s="91"/>
      <c r="N21" s="91"/>
    </row>
    <row r="22" spans="2:14" ht="5.25" customHeight="1" thickTop="1" thickBot="1">
      <c r="B22" s="120"/>
      <c r="C22" s="121"/>
      <c r="D22" s="122"/>
      <c r="E22" s="123"/>
      <c r="F22" s="123"/>
      <c r="G22" s="123"/>
      <c r="H22" s="124"/>
      <c r="I22" s="90"/>
      <c r="J22" s="91"/>
      <c r="K22" s="91"/>
      <c r="L22" s="91"/>
      <c r="M22" s="91"/>
      <c r="N22" s="91"/>
    </row>
    <row r="23" spans="2:14" ht="12.75" thickBot="1">
      <c r="B23" s="90"/>
      <c r="C23" s="90"/>
      <c r="D23" s="125"/>
      <c r="E23" s="90"/>
      <c r="F23" s="90"/>
      <c r="G23" s="90"/>
      <c r="H23" s="90"/>
      <c r="I23" s="90"/>
      <c r="J23" s="91"/>
      <c r="K23" s="91"/>
      <c r="L23" s="91"/>
      <c r="M23" s="91"/>
      <c r="N23" s="91"/>
    </row>
    <row r="24" spans="2:14" ht="60">
      <c r="B24" s="126" t="s">
        <v>176</v>
      </c>
      <c r="C24" s="127"/>
      <c r="D24" s="128"/>
      <c r="E24" s="81" t="s">
        <v>94</v>
      </c>
      <c r="F24" s="81" t="s">
        <v>95</v>
      </c>
      <c r="G24" s="81" t="s">
        <v>284</v>
      </c>
      <c r="H24" s="81" t="s">
        <v>96</v>
      </c>
      <c r="I24" s="81" t="s">
        <v>97</v>
      </c>
      <c r="J24" s="81" t="s">
        <v>98</v>
      </c>
      <c r="K24" s="81" t="s">
        <v>99</v>
      </c>
      <c r="L24" s="81" t="s">
        <v>100</v>
      </c>
      <c r="M24" s="81" t="s">
        <v>42</v>
      </c>
      <c r="N24" s="82" t="s">
        <v>101</v>
      </c>
    </row>
    <row r="25" spans="2:14">
      <c r="B25" s="371" t="s">
        <v>102</v>
      </c>
      <c r="C25" s="372"/>
      <c r="D25" s="129"/>
      <c r="E25" s="100">
        <v>1146</v>
      </c>
      <c r="F25" s="100">
        <v>213</v>
      </c>
      <c r="G25" s="100">
        <f>59+3</f>
        <v>62</v>
      </c>
      <c r="H25" s="100">
        <v>47</v>
      </c>
      <c r="I25" s="100">
        <v>24</v>
      </c>
      <c r="J25" s="100">
        <f>116-3</f>
        <v>113</v>
      </c>
      <c r="K25" s="100">
        <v>90</v>
      </c>
      <c r="L25" s="100">
        <v>127</v>
      </c>
      <c r="M25" s="100">
        <v>3</v>
      </c>
      <c r="N25" s="130">
        <f>SUM(F25:M25)</f>
        <v>679</v>
      </c>
    </row>
    <row r="26" spans="2:14" ht="12" customHeight="1">
      <c r="B26" s="83"/>
      <c r="C26" s="84" t="s">
        <v>46</v>
      </c>
      <c r="D26" s="99" t="s">
        <v>103</v>
      </c>
      <c r="E26" s="106">
        <v>-447</v>
      </c>
      <c r="F26" s="106">
        <v>-78</v>
      </c>
      <c r="G26" s="111">
        <v>0</v>
      </c>
      <c r="H26" s="106">
        <v>-32</v>
      </c>
      <c r="I26" s="106">
        <v>-5</v>
      </c>
      <c r="J26" s="111">
        <v>0</v>
      </c>
      <c r="K26" s="111">
        <v>0</v>
      </c>
      <c r="L26" s="111">
        <v>0</v>
      </c>
      <c r="M26" s="111">
        <v>0</v>
      </c>
      <c r="N26" s="131">
        <f>SUM(F26:M26)</f>
        <v>-115</v>
      </c>
    </row>
    <row r="27" spans="2:14">
      <c r="B27" s="83"/>
      <c r="C27" s="84" t="s">
        <v>47</v>
      </c>
      <c r="D27" s="99" t="s">
        <v>104</v>
      </c>
      <c r="E27" s="132">
        <v>0</v>
      </c>
      <c r="F27" s="111">
        <v>0</v>
      </c>
      <c r="G27" s="111">
        <v>0</v>
      </c>
      <c r="H27" s="106">
        <v>-3</v>
      </c>
      <c r="I27" s="111">
        <v>0</v>
      </c>
      <c r="J27" s="106">
        <v>-5</v>
      </c>
      <c r="K27" s="106">
        <v>-1</v>
      </c>
      <c r="L27" s="106">
        <v>-11</v>
      </c>
      <c r="M27" s="111">
        <v>0</v>
      </c>
      <c r="N27" s="131">
        <f>SUM(F27:M27)</f>
        <v>-20</v>
      </c>
    </row>
    <row r="28" spans="2:14">
      <c r="B28" s="83"/>
      <c r="C28" s="84" t="s">
        <v>48</v>
      </c>
      <c r="D28" s="99" t="s">
        <v>105</v>
      </c>
      <c r="E28" s="111">
        <v>0</v>
      </c>
      <c r="F28" s="111">
        <v>0</v>
      </c>
      <c r="G28" s="111">
        <v>0</v>
      </c>
      <c r="H28" s="111">
        <v>0</v>
      </c>
      <c r="I28" s="111">
        <v>0</v>
      </c>
      <c r="J28" s="111">
        <v>0</v>
      </c>
      <c r="K28" s="111">
        <v>0</v>
      </c>
      <c r="L28" s="111">
        <v>0</v>
      </c>
      <c r="M28" s="111">
        <v>-3</v>
      </c>
      <c r="N28" s="131">
        <f>SUM(F28:M28)</f>
        <v>-3</v>
      </c>
    </row>
    <row r="29" spans="2:14">
      <c r="B29" s="83"/>
      <c r="C29" s="84" t="s">
        <v>119</v>
      </c>
      <c r="D29" s="99" t="s">
        <v>110</v>
      </c>
      <c r="E29" s="111">
        <v>0</v>
      </c>
      <c r="F29" s="111">
        <v>0</v>
      </c>
      <c r="G29" s="111">
        <v>0</v>
      </c>
      <c r="H29" s="111">
        <v>0</v>
      </c>
      <c r="I29" s="106">
        <v>-7</v>
      </c>
      <c r="J29" s="111">
        <v>0</v>
      </c>
      <c r="K29" s="111">
        <v>0</v>
      </c>
      <c r="L29" s="111">
        <v>0</v>
      </c>
      <c r="M29" s="111">
        <v>0</v>
      </c>
      <c r="N29" s="131">
        <f>SUM(F29:M29)</f>
        <v>-7</v>
      </c>
    </row>
    <row r="30" spans="2:14" ht="12.75" thickBot="1">
      <c r="B30" s="374" t="s">
        <v>107</v>
      </c>
      <c r="C30" s="375"/>
      <c r="D30" s="139"/>
      <c r="E30" s="116">
        <f t="shared" ref="E30:N30" si="1">SUM(E25:E29)</f>
        <v>699</v>
      </c>
      <c r="F30" s="116">
        <f t="shared" si="1"/>
        <v>135</v>
      </c>
      <c r="G30" s="116">
        <f t="shared" si="1"/>
        <v>62</v>
      </c>
      <c r="H30" s="116">
        <f t="shared" si="1"/>
        <v>12</v>
      </c>
      <c r="I30" s="116">
        <f t="shared" si="1"/>
        <v>12</v>
      </c>
      <c r="J30" s="116">
        <f t="shared" si="1"/>
        <v>108</v>
      </c>
      <c r="K30" s="116">
        <f t="shared" si="1"/>
        <v>89</v>
      </c>
      <c r="L30" s="116">
        <f t="shared" si="1"/>
        <v>116</v>
      </c>
      <c r="M30" s="116">
        <f t="shared" si="1"/>
        <v>0</v>
      </c>
      <c r="N30" s="133">
        <f t="shared" si="1"/>
        <v>534</v>
      </c>
    </row>
    <row r="31" spans="2:14" ht="5.25" customHeight="1" thickTop="1" thickBot="1">
      <c r="B31" s="85"/>
      <c r="C31" s="86"/>
      <c r="D31" s="87"/>
      <c r="E31" s="86"/>
      <c r="F31" s="88"/>
      <c r="G31" s="88"/>
      <c r="H31" s="88"/>
      <c r="I31" s="88"/>
      <c r="J31" s="88"/>
      <c r="K31" s="88"/>
      <c r="L31" s="88"/>
      <c r="M31" s="88"/>
      <c r="N31" s="89"/>
    </row>
    <row r="32" spans="2:14" ht="12.75" customHeight="1" thickBot="1">
      <c r="B32" s="90"/>
      <c r="C32" s="91"/>
      <c r="D32" s="92"/>
      <c r="E32" s="91"/>
      <c r="F32" s="91"/>
      <c r="G32" s="91"/>
      <c r="H32" s="91"/>
      <c r="I32" s="91"/>
      <c r="J32" s="91"/>
      <c r="K32" s="91"/>
      <c r="L32" s="91"/>
      <c r="M32" s="91"/>
      <c r="N32" s="91"/>
    </row>
    <row r="33" spans="2:14" ht="60">
      <c r="B33" s="134" t="str">
        <f>B24</f>
        <v>Three Months Ended June 30, 2011</v>
      </c>
      <c r="C33" s="135"/>
      <c r="D33" s="93"/>
      <c r="E33" s="94" t="s">
        <v>111</v>
      </c>
      <c r="F33" s="94" t="s">
        <v>112</v>
      </c>
      <c r="G33" s="224" t="s">
        <v>108</v>
      </c>
      <c r="H33" s="225" t="s">
        <v>109</v>
      </c>
      <c r="I33" s="96"/>
      <c r="J33" s="97"/>
      <c r="K33" s="98"/>
      <c r="L33" s="90"/>
      <c r="M33" s="90"/>
      <c r="N33" s="90"/>
    </row>
    <row r="34" spans="2:14">
      <c r="B34" s="371" t="s">
        <v>102</v>
      </c>
      <c r="C34" s="372"/>
      <c r="D34" s="99"/>
      <c r="E34" s="100">
        <f>E25-N25</f>
        <v>467</v>
      </c>
      <c r="F34" s="142">
        <v>335</v>
      </c>
      <c r="G34" s="226">
        <v>0.28999999999999998</v>
      </c>
      <c r="H34" s="227">
        <v>0.28999999999999998</v>
      </c>
      <c r="I34" s="103"/>
      <c r="J34" s="104"/>
      <c r="K34" s="98"/>
      <c r="L34" s="90"/>
      <c r="M34" s="90"/>
      <c r="N34" s="90"/>
    </row>
    <row r="35" spans="2:14" ht="12" customHeight="1">
      <c r="B35" s="83"/>
      <c r="C35" s="84" t="s">
        <v>46</v>
      </c>
      <c r="D35" s="99" t="s">
        <v>103</v>
      </c>
      <c r="E35" s="105">
        <v>-332</v>
      </c>
      <c r="F35" s="143">
        <v>-238</v>
      </c>
      <c r="G35" s="228">
        <v>-0.21</v>
      </c>
      <c r="H35" s="229">
        <v>-0.2</v>
      </c>
      <c r="I35" s="103"/>
      <c r="J35" s="103"/>
      <c r="K35" s="103"/>
      <c r="L35" s="103"/>
      <c r="M35" s="103"/>
      <c r="N35" s="110"/>
    </row>
    <row r="36" spans="2:14">
      <c r="B36" s="83"/>
      <c r="C36" s="84" t="s">
        <v>47</v>
      </c>
      <c r="D36" s="99" t="s">
        <v>104</v>
      </c>
      <c r="E36" s="105">
        <f>E27-N27</f>
        <v>20</v>
      </c>
      <c r="F36" s="143">
        <v>15</v>
      </c>
      <c r="G36" s="228">
        <v>0.01</v>
      </c>
      <c r="H36" s="229">
        <v>0.01</v>
      </c>
      <c r="I36" s="109"/>
      <c r="J36" s="109"/>
      <c r="K36" s="110"/>
      <c r="L36" s="110"/>
      <c r="M36" s="110"/>
      <c r="N36" s="110"/>
    </row>
    <row r="37" spans="2:14">
      <c r="B37" s="83"/>
      <c r="C37" s="84" t="s">
        <v>48</v>
      </c>
      <c r="D37" s="99" t="s">
        <v>105</v>
      </c>
      <c r="E37" s="105">
        <f>E28-N28</f>
        <v>3</v>
      </c>
      <c r="F37" s="143">
        <v>2</v>
      </c>
      <c r="G37" s="230">
        <v>0</v>
      </c>
      <c r="H37" s="231">
        <v>0</v>
      </c>
      <c r="I37" s="113"/>
      <c r="J37" s="113"/>
      <c r="K37" s="114"/>
      <c r="L37" s="110"/>
      <c r="M37" s="110"/>
      <c r="N37" s="110"/>
    </row>
    <row r="38" spans="2:14">
      <c r="B38" s="83"/>
      <c r="C38" s="84" t="s">
        <v>119</v>
      </c>
      <c r="D38" s="99" t="s">
        <v>110</v>
      </c>
      <c r="E38" s="105">
        <f>E29-N29</f>
        <v>7</v>
      </c>
      <c r="F38" s="143">
        <v>4</v>
      </c>
      <c r="G38" s="232">
        <v>0</v>
      </c>
      <c r="H38" s="231">
        <v>0</v>
      </c>
      <c r="I38" s="113"/>
      <c r="J38" s="113"/>
      <c r="K38" s="114"/>
      <c r="L38" s="110"/>
      <c r="M38" s="110"/>
      <c r="N38" s="110"/>
    </row>
    <row r="39" spans="2:14" ht="12.75" thickBot="1">
      <c r="B39" s="374" t="s">
        <v>107</v>
      </c>
      <c r="C39" s="375"/>
      <c r="D39" s="115"/>
      <c r="E39" s="116">
        <f>SUM(E34:E38)</f>
        <v>165</v>
      </c>
      <c r="F39" s="116">
        <f>SUM(F34:F38)</f>
        <v>118</v>
      </c>
      <c r="G39" s="233">
        <v>0.1</v>
      </c>
      <c r="H39" s="234">
        <v>0.1</v>
      </c>
      <c r="I39" s="119"/>
      <c r="J39" s="91"/>
      <c r="K39" s="91"/>
      <c r="L39" s="91"/>
      <c r="M39" s="91"/>
      <c r="N39" s="91"/>
    </row>
    <row r="40" spans="2:14" ht="5.25" customHeight="1" thickTop="1" thickBot="1">
      <c r="B40" s="120"/>
      <c r="C40" s="121"/>
      <c r="D40" s="122"/>
      <c r="E40" s="123"/>
      <c r="F40" s="123"/>
      <c r="G40" s="123"/>
      <c r="H40" s="124"/>
      <c r="I40" s="90"/>
      <c r="J40" s="91"/>
      <c r="K40" s="91"/>
      <c r="L40" s="91"/>
      <c r="M40" s="91"/>
      <c r="N40" s="91"/>
    </row>
    <row r="41" spans="2:14" ht="12.75" customHeight="1" thickBot="1">
      <c r="B41" s="90"/>
      <c r="C41" s="90"/>
      <c r="D41" s="125"/>
      <c r="E41" s="90"/>
      <c r="F41" s="90"/>
      <c r="G41" s="90"/>
      <c r="H41" s="90"/>
      <c r="I41" s="90"/>
      <c r="J41" s="91"/>
      <c r="K41" s="91"/>
      <c r="L41" s="91"/>
      <c r="M41" s="91"/>
      <c r="N41" s="91"/>
    </row>
    <row r="42" spans="2:14" ht="60">
      <c r="B42" s="126" t="s">
        <v>188</v>
      </c>
      <c r="C42" s="127"/>
      <c r="D42" s="128"/>
      <c r="E42" s="81" t="s">
        <v>94</v>
      </c>
      <c r="F42" s="81" t="s">
        <v>95</v>
      </c>
      <c r="G42" s="81" t="s">
        <v>284</v>
      </c>
      <c r="H42" s="81" t="s">
        <v>96</v>
      </c>
      <c r="I42" s="81" t="s">
        <v>97</v>
      </c>
      <c r="J42" s="81" t="s">
        <v>98</v>
      </c>
      <c r="K42" s="81" t="s">
        <v>99</v>
      </c>
      <c r="L42" s="81" t="s">
        <v>100</v>
      </c>
      <c r="M42" s="81" t="s">
        <v>42</v>
      </c>
      <c r="N42" s="82" t="s">
        <v>101</v>
      </c>
    </row>
    <row r="43" spans="2:14">
      <c r="B43" s="371" t="s">
        <v>102</v>
      </c>
      <c r="C43" s="372"/>
      <c r="D43" s="129"/>
      <c r="E43" s="100">
        <v>754</v>
      </c>
      <c r="F43" s="100">
        <v>138</v>
      </c>
      <c r="G43" s="100">
        <f>59+4</f>
        <v>63</v>
      </c>
      <c r="H43" s="100">
        <v>24</v>
      </c>
      <c r="I43" s="100">
        <v>16</v>
      </c>
      <c r="J43" s="100">
        <f>133-4</f>
        <v>129</v>
      </c>
      <c r="K43" s="100">
        <v>115</v>
      </c>
      <c r="L43" s="100">
        <v>104</v>
      </c>
      <c r="M43" s="100">
        <v>3</v>
      </c>
      <c r="N43" s="130">
        <f>SUM(F43:M43)</f>
        <v>592</v>
      </c>
    </row>
    <row r="44" spans="2:14" ht="12" customHeight="1">
      <c r="B44" s="83"/>
      <c r="C44" s="84" t="s">
        <v>46</v>
      </c>
      <c r="D44" s="99" t="s">
        <v>103</v>
      </c>
      <c r="E44" s="106">
        <v>-127</v>
      </c>
      <c r="F44" s="106">
        <v>-10</v>
      </c>
      <c r="G44" s="111">
        <v>0</v>
      </c>
      <c r="H44" s="106">
        <v>-10</v>
      </c>
      <c r="I44" s="106">
        <v>-2</v>
      </c>
      <c r="J44" s="111">
        <v>0</v>
      </c>
      <c r="K44" s="111">
        <v>0</v>
      </c>
      <c r="L44" s="111">
        <v>0</v>
      </c>
      <c r="M44" s="111">
        <v>0</v>
      </c>
      <c r="N44" s="131">
        <f>SUM(F44:M44)</f>
        <v>-22</v>
      </c>
    </row>
    <row r="45" spans="2:14">
      <c r="B45" s="83"/>
      <c r="C45" s="84" t="s">
        <v>47</v>
      </c>
      <c r="D45" s="99" t="s">
        <v>104</v>
      </c>
      <c r="E45" s="132">
        <v>0</v>
      </c>
      <c r="F45" s="111">
        <v>0</v>
      </c>
      <c r="G45" s="111">
        <v>0</v>
      </c>
      <c r="H45" s="111">
        <v>0</v>
      </c>
      <c r="I45" s="111">
        <v>0</v>
      </c>
      <c r="J45" s="106">
        <v>-5</v>
      </c>
      <c r="K45" s="106">
        <v>-2</v>
      </c>
      <c r="L45" s="106">
        <v>-11</v>
      </c>
      <c r="M45" s="111">
        <v>0</v>
      </c>
      <c r="N45" s="131">
        <f>SUM(F45:M45)</f>
        <v>-18</v>
      </c>
    </row>
    <row r="46" spans="2:14">
      <c r="B46" s="83"/>
      <c r="C46" s="84" t="s">
        <v>48</v>
      </c>
      <c r="D46" s="99" t="s">
        <v>105</v>
      </c>
      <c r="E46" s="111">
        <v>0</v>
      </c>
      <c r="F46" s="111">
        <v>0</v>
      </c>
      <c r="G46" s="111">
        <v>0</v>
      </c>
      <c r="H46" s="111">
        <v>0</v>
      </c>
      <c r="I46" s="111">
        <v>0</v>
      </c>
      <c r="J46" s="111">
        <v>0</v>
      </c>
      <c r="K46" s="111">
        <v>0</v>
      </c>
      <c r="L46" s="111">
        <v>0</v>
      </c>
      <c r="M46" s="111">
        <v>-3</v>
      </c>
      <c r="N46" s="131">
        <f>SUM(F46:M46)</f>
        <v>-3</v>
      </c>
    </row>
    <row r="47" spans="2:14">
      <c r="B47" s="83"/>
      <c r="C47" s="84" t="s">
        <v>119</v>
      </c>
      <c r="D47" s="99" t="s">
        <v>110</v>
      </c>
      <c r="E47" s="111">
        <v>0</v>
      </c>
      <c r="F47" s="111">
        <v>0</v>
      </c>
      <c r="G47" s="111">
        <v>0</v>
      </c>
      <c r="H47" s="111">
        <v>0</v>
      </c>
      <c r="I47" s="106">
        <v>-7</v>
      </c>
      <c r="J47" s="111">
        <v>0</v>
      </c>
      <c r="K47" s="111">
        <v>0</v>
      </c>
      <c r="L47" s="111">
        <v>0</v>
      </c>
      <c r="M47" s="111">
        <v>0</v>
      </c>
      <c r="N47" s="131">
        <f>SUM(F47:M47)</f>
        <v>-7</v>
      </c>
    </row>
    <row r="48" spans="2:14" ht="12.75" thickBot="1">
      <c r="B48" s="374" t="s">
        <v>107</v>
      </c>
      <c r="C48" s="375"/>
      <c r="D48" s="139"/>
      <c r="E48" s="116">
        <f t="shared" ref="E48:N48" si="2">SUM(E43:E47)</f>
        <v>627</v>
      </c>
      <c r="F48" s="116">
        <f t="shared" si="2"/>
        <v>128</v>
      </c>
      <c r="G48" s="116">
        <f t="shared" si="2"/>
        <v>63</v>
      </c>
      <c r="H48" s="116">
        <f t="shared" si="2"/>
        <v>14</v>
      </c>
      <c r="I48" s="116">
        <f t="shared" si="2"/>
        <v>7</v>
      </c>
      <c r="J48" s="116">
        <f t="shared" si="2"/>
        <v>124</v>
      </c>
      <c r="K48" s="116">
        <f t="shared" si="2"/>
        <v>113</v>
      </c>
      <c r="L48" s="116">
        <f t="shared" si="2"/>
        <v>93</v>
      </c>
      <c r="M48" s="116">
        <f t="shared" si="2"/>
        <v>0</v>
      </c>
      <c r="N48" s="133">
        <f t="shared" si="2"/>
        <v>542</v>
      </c>
    </row>
    <row r="49" spans="2:14" ht="5.25" customHeight="1" thickTop="1" thickBot="1">
      <c r="B49" s="85"/>
      <c r="C49" s="86"/>
      <c r="D49" s="87"/>
      <c r="E49" s="86"/>
      <c r="F49" s="88"/>
      <c r="G49" s="88"/>
      <c r="H49" s="88"/>
      <c r="I49" s="88"/>
      <c r="J49" s="88"/>
      <c r="K49" s="88"/>
      <c r="L49" s="88"/>
      <c r="M49" s="88"/>
      <c r="N49" s="89"/>
    </row>
    <row r="50" spans="2:14" ht="12.75" customHeight="1" thickBot="1">
      <c r="B50" s="90"/>
      <c r="C50" s="91"/>
      <c r="D50" s="92"/>
      <c r="E50" s="91"/>
      <c r="F50" s="91"/>
      <c r="G50" s="91"/>
      <c r="H50" s="91"/>
      <c r="I50" s="91"/>
      <c r="J50" s="91"/>
      <c r="K50" s="91"/>
      <c r="L50" s="91"/>
      <c r="M50" s="91"/>
      <c r="N50" s="91"/>
    </row>
    <row r="51" spans="2:14" ht="60">
      <c r="B51" s="134" t="str">
        <f>B42</f>
        <v>Three Months Ended September 30, 2011</v>
      </c>
      <c r="C51" s="135"/>
      <c r="D51" s="93"/>
      <c r="E51" s="94" t="s">
        <v>111</v>
      </c>
      <c r="F51" s="94" t="s">
        <v>112</v>
      </c>
      <c r="G51" s="224" t="s">
        <v>108</v>
      </c>
      <c r="H51" s="225" t="s">
        <v>109</v>
      </c>
      <c r="I51" s="96"/>
      <c r="J51" s="97"/>
      <c r="K51" s="98"/>
      <c r="L51" s="90"/>
      <c r="M51" s="90"/>
      <c r="N51" s="90"/>
    </row>
    <row r="52" spans="2:14">
      <c r="B52" s="371" t="s">
        <v>102</v>
      </c>
      <c r="C52" s="372"/>
      <c r="D52" s="99"/>
      <c r="E52" s="100">
        <f>E43-N43</f>
        <v>162</v>
      </c>
      <c r="F52" s="142">
        <v>148</v>
      </c>
      <c r="G52" s="226">
        <v>0.13</v>
      </c>
      <c r="H52" s="227">
        <v>0.13</v>
      </c>
      <c r="I52" s="103"/>
      <c r="J52" s="104"/>
      <c r="K52" s="98"/>
      <c r="L52" s="90"/>
      <c r="M52" s="90"/>
      <c r="N52" s="90"/>
    </row>
    <row r="53" spans="2:14" ht="12" customHeight="1">
      <c r="B53" s="83"/>
      <c r="C53" s="84" t="s">
        <v>46</v>
      </c>
      <c r="D53" s="99" t="s">
        <v>103</v>
      </c>
      <c r="E53" s="105">
        <f>E44-N44</f>
        <v>-105</v>
      </c>
      <c r="F53" s="143">
        <v>-81</v>
      </c>
      <c r="G53" s="228">
        <v>-7.0000000000000007E-2</v>
      </c>
      <c r="H53" s="229">
        <v>-7.0000000000000007E-2</v>
      </c>
      <c r="I53" s="103"/>
      <c r="J53" s="103"/>
      <c r="K53" s="103"/>
      <c r="L53" s="103"/>
      <c r="M53" s="103"/>
      <c r="N53" s="110"/>
    </row>
    <row r="54" spans="2:14">
      <c r="B54" s="83"/>
      <c r="C54" s="84" t="s">
        <v>47</v>
      </c>
      <c r="D54" s="99" t="s">
        <v>104</v>
      </c>
      <c r="E54" s="105">
        <f>E45-N45</f>
        <v>18</v>
      </c>
      <c r="F54" s="143">
        <v>13</v>
      </c>
      <c r="G54" s="228">
        <v>0.01</v>
      </c>
      <c r="H54" s="229">
        <v>0.01</v>
      </c>
      <c r="I54" s="109"/>
      <c r="J54" s="109"/>
      <c r="K54" s="110"/>
      <c r="L54" s="110"/>
      <c r="M54" s="110"/>
      <c r="N54" s="110"/>
    </row>
    <row r="55" spans="2:14">
      <c r="B55" s="83"/>
      <c r="C55" s="84" t="s">
        <v>48</v>
      </c>
      <c r="D55" s="99" t="s">
        <v>105</v>
      </c>
      <c r="E55" s="105">
        <f>E46-N46</f>
        <v>3</v>
      </c>
      <c r="F55" s="143">
        <v>2</v>
      </c>
      <c r="G55" s="230">
        <v>0</v>
      </c>
      <c r="H55" s="231">
        <v>0</v>
      </c>
      <c r="I55" s="113"/>
      <c r="J55" s="113"/>
      <c r="K55" s="114"/>
      <c r="L55" s="110"/>
      <c r="M55" s="110"/>
      <c r="N55" s="110"/>
    </row>
    <row r="56" spans="2:14">
      <c r="B56" s="83"/>
      <c r="C56" s="84" t="s">
        <v>119</v>
      </c>
      <c r="D56" s="99" t="s">
        <v>110</v>
      </c>
      <c r="E56" s="105">
        <f>E47-N47</f>
        <v>7</v>
      </c>
      <c r="F56" s="143">
        <v>5</v>
      </c>
      <c r="G56" s="232">
        <v>0</v>
      </c>
      <c r="H56" s="231">
        <v>0</v>
      </c>
      <c r="I56" s="113"/>
      <c r="J56" s="113"/>
      <c r="K56" s="114"/>
      <c r="L56" s="110"/>
      <c r="M56" s="110"/>
      <c r="N56" s="110"/>
    </row>
    <row r="57" spans="2:14" ht="12.75" thickBot="1">
      <c r="B57" s="374" t="s">
        <v>107</v>
      </c>
      <c r="C57" s="375"/>
      <c r="D57" s="115"/>
      <c r="E57" s="116">
        <f>SUM(E52:E56)</f>
        <v>85</v>
      </c>
      <c r="F57" s="116">
        <f>SUM(F52:F56)</f>
        <v>87</v>
      </c>
      <c r="G57" s="233">
        <v>7.0000000000000007E-2</v>
      </c>
      <c r="H57" s="234">
        <v>7.0000000000000007E-2</v>
      </c>
      <c r="I57" s="119"/>
      <c r="J57" s="91"/>
      <c r="K57" s="91"/>
      <c r="L57" s="91"/>
      <c r="M57" s="91"/>
      <c r="N57" s="91"/>
    </row>
    <row r="58" spans="2:14" ht="5.25" customHeight="1" thickTop="1" thickBot="1">
      <c r="B58" s="120"/>
      <c r="C58" s="121"/>
      <c r="D58" s="122"/>
      <c r="E58" s="123"/>
      <c r="F58" s="123"/>
      <c r="G58" s="123"/>
      <c r="H58" s="124"/>
      <c r="I58" s="90"/>
      <c r="J58" s="91"/>
      <c r="K58" s="91"/>
      <c r="L58" s="91"/>
      <c r="M58" s="91"/>
      <c r="N58" s="91"/>
    </row>
    <row r="59" spans="2:14" ht="12.75" customHeight="1" thickBot="1">
      <c r="B59" s="90"/>
      <c r="C59" s="90"/>
      <c r="D59" s="125"/>
      <c r="E59" s="90"/>
      <c r="F59" s="90"/>
      <c r="G59" s="90"/>
      <c r="H59" s="90"/>
      <c r="I59" s="90"/>
      <c r="J59" s="91"/>
      <c r="K59" s="91"/>
      <c r="L59" s="91"/>
      <c r="M59" s="91"/>
      <c r="N59" s="91"/>
    </row>
    <row r="60" spans="2:14" ht="60">
      <c r="B60" s="126" t="s">
        <v>193</v>
      </c>
      <c r="C60" s="127"/>
      <c r="D60" s="128"/>
      <c r="E60" s="81" t="s">
        <v>94</v>
      </c>
      <c r="F60" s="81" t="s">
        <v>95</v>
      </c>
      <c r="G60" s="81" t="s">
        <v>284</v>
      </c>
      <c r="H60" s="81" t="s">
        <v>96</v>
      </c>
      <c r="I60" s="81" t="s">
        <v>97</v>
      </c>
      <c r="J60" s="81" t="s">
        <v>98</v>
      </c>
      <c r="K60" s="81" t="s">
        <v>99</v>
      </c>
      <c r="L60" s="81" t="s">
        <v>100</v>
      </c>
      <c r="M60" s="81" t="s">
        <v>42</v>
      </c>
      <c r="N60" s="82" t="s">
        <v>101</v>
      </c>
    </row>
    <row r="61" spans="2:14">
      <c r="B61" s="371" t="s">
        <v>102</v>
      </c>
      <c r="C61" s="372"/>
      <c r="D61" s="129"/>
      <c r="E61" s="100">
        <v>1407</v>
      </c>
      <c r="F61" s="100">
        <v>483</v>
      </c>
      <c r="G61" s="100">
        <v>65</v>
      </c>
      <c r="H61" s="100">
        <v>85</v>
      </c>
      <c r="I61" s="100">
        <v>96</v>
      </c>
      <c r="J61" s="100">
        <v>249</v>
      </c>
      <c r="K61" s="100">
        <v>281</v>
      </c>
      <c r="L61" s="100">
        <v>122</v>
      </c>
      <c r="M61" s="100">
        <v>1</v>
      </c>
      <c r="N61" s="130">
        <f t="shared" ref="N61:N66" si="3">SUM(F61:M61)</f>
        <v>1382</v>
      </c>
    </row>
    <row r="62" spans="2:14" ht="12" customHeight="1">
      <c r="B62" s="83"/>
      <c r="C62" s="84" t="s">
        <v>46</v>
      </c>
      <c r="D62" s="99" t="s">
        <v>103</v>
      </c>
      <c r="E62" s="106">
        <v>1001</v>
      </c>
      <c r="F62" s="106">
        <v>209</v>
      </c>
      <c r="G62" s="111">
        <v>0</v>
      </c>
      <c r="H62" s="106">
        <v>37</v>
      </c>
      <c r="I62" s="106">
        <v>-3</v>
      </c>
      <c r="J62" s="111">
        <v>0</v>
      </c>
      <c r="K62" s="111">
        <v>0</v>
      </c>
      <c r="L62" s="111">
        <v>0</v>
      </c>
      <c r="M62" s="111">
        <v>0</v>
      </c>
      <c r="N62" s="131">
        <f t="shared" si="3"/>
        <v>243</v>
      </c>
    </row>
    <row r="63" spans="2:14">
      <c r="B63" s="83"/>
      <c r="C63" s="84" t="s">
        <v>47</v>
      </c>
      <c r="D63" s="99" t="s">
        <v>104</v>
      </c>
      <c r="E63" s="132">
        <v>0</v>
      </c>
      <c r="F63" s="111">
        <v>0</v>
      </c>
      <c r="G63" s="111">
        <v>0</v>
      </c>
      <c r="H63" s="111">
        <v>-3</v>
      </c>
      <c r="I63" s="111">
        <v>0</v>
      </c>
      <c r="J63" s="106">
        <v>-25</v>
      </c>
      <c r="K63" s="106">
        <v>-2</v>
      </c>
      <c r="L63" s="106">
        <v>-13</v>
      </c>
      <c r="M63" s="111">
        <v>0</v>
      </c>
      <c r="N63" s="131">
        <f t="shared" si="3"/>
        <v>-43</v>
      </c>
    </row>
    <row r="64" spans="2:14">
      <c r="B64" s="83"/>
      <c r="C64" s="84" t="s">
        <v>48</v>
      </c>
      <c r="D64" s="99" t="s">
        <v>105</v>
      </c>
      <c r="E64" s="111">
        <v>0</v>
      </c>
      <c r="F64" s="111">
        <v>0</v>
      </c>
      <c r="G64" s="111">
        <v>0</v>
      </c>
      <c r="H64" s="111">
        <v>0</v>
      </c>
      <c r="I64" s="111">
        <v>0</v>
      </c>
      <c r="J64" s="111">
        <v>0</v>
      </c>
      <c r="K64" s="111">
        <v>0</v>
      </c>
      <c r="L64" s="111">
        <v>-1</v>
      </c>
      <c r="M64" s="111">
        <v>-1</v>
      </c>
      <c r="N64" s="131">
        <f t="shared" si="3"/>
        <v>-2</v>
      </c>
    </row>
    <row r="65" spans="2:14">
      <c r="B65" s="83"/>
      <c r="C65" s="84" t="s">
        <v>119</v>
      </c>
      <c r="D65" s="99" t="s">
        <v>110</v>
      </c>
      <c r="E65" s="111">
        <v>0</v>
      </c>
      <c r="F65" s="111">
        <v>-2</v>
      </c>
      <c r="G65" s="111">
        <v>0</v>
      </c>
      <c r="H65" s="111">
        <v>0</v>
      </c>
      <c r="I65" s="106">
        <v>-48</v>
      </c>
      <c r="J65" s="111">
        <v>0</v>
      </c>
      <c r="K65" s="111">
        <v>0</v>
      </c>
      <c r="L65" s="111">
        <v>0</v>
      </c>
      <c r="M65" s="111">
        <v>0</v>
      </c>
      <c r="N65" s="131">
        <f t="shared" si="3"/>
        <v>-50</v>
      </c>
    </row>
    <row r="66" spans="2:14">
      <c r="B66" s="83"/>
      <c r="C66" s="84" t="s">
        <v>194</v>
      </c>
      <c r="D66" s="99" t="s">
        <v>106</v>
      </c>
      <c r="E66" s="111">
        <v>0</v>
      </c>
      <c r="F66" s="111">
        <v>0</v>
      </c>
      <c r="G66" s="111">
        <v>0</v>
      </c>
      <c r="H66" s="111">
        <v>0</v>
      </c>
      <c r="I66" s="106">
        <v>0</v>
      </c>
      <c r="J66" s="111">
        <v>0</v>
      </c>
      <c r="K66" s="111">
        <v>0</v>
      </c>
      <c r="L66" s="111">
        <v>-12</v>
      </c>
      <c r="M66" s="111">
        <v>0</v>
      </c>
      <c r="N66" s="131">
        <f t="shared" si="3"/>
        <v>-12</v>
      </c>
    </row>
    <row r="67" spans="2:14" ht="12.75" thickBot="1">
      <c r="B67" s="374" t="s">
        <v>107</v>
      </c>
      <c r="C67" s="375"/>
      <c r="D67" s="139"/>
      <c r="E67" s="116">
        <f t="shared" ref="E67:N67" si="4">SUM(E61:E66)</f>
        <v>2408</v>
      </c>
      <c r="F67" s="116">
        <f t="shared" si="4"/>
        <v>690</v>
      </c>
      <c r="G67" s="116">
        <f t="shared" si="4"/>
        <v>65</v>
      </c>
      <c r="H67" s="116">
        <f t="shared" si="4"/>
        <v>119</v>
      </c>
      <c r="I67" s="116">
        <f t="shared" si="4"/>
        <v>45</v>
      </c>
      <c r="J67" s="116">
        <f t="shared" si="4"/>
        <v>224</v>
      </c>
      <c r="K67" s="116">
        <f t="shared" si="4"/>
        <v>279</v>
      </c>
      <c r="L67" s="116">
        <f t="shared" si="4"/>
        <v>96</v>
      </c>
      <c r="M67" s="116">
        <f t="shared" si="4"/>
        <v>0</v>
      </c>
      <c r="N67" s="133">
        <f t="shared" si="4"/>
        <v>1518</v>
      </c>
    </row>
    <row r="68" spans="2:14" ht="5.25" customHeight="1" thickTop="1" thickBot="1">
      <c r="B68" s="85"/>
      <c r="C68" s="86"/>
      <c r="D68" s="87"/>
      <c r="E68" s="86"/>
      <c r="F68" s="88"/>
      <c r="G68" s="88"/>
      <c r="H68" s="88"/>
      <c r="I68" s="88"/>
      <c r="J68" s="88"/>
      <c r="K68" s="88"/>
      <c r="L68" s="88"/>
      <c r="M68" s="88"/>
      <c r="N68" s="89"/>
    </row>
    <row r="69" spans="2:14" ht="12.75" customHeight="1" thickBot="1">
      <c r="B69" s="90"/>
      <c r="C69" s="91"/>
      <c r="D69" s="92"/>
      <c r="E69" s="91"/>
      <c r="F69" s="91"/>
      <c r="G69" s="91"/>
      <c r="H69" s="91"/>
      <c r="I69" s="91"/>
      <c r="J69" s="91"/>
      <c r="K69" s="91"/>
      <c r="L69" s="91"/>
      <c r="M69" s="91"/>
      <c r="N69" s="91"/>
    </row>
    <row r="70" spans="2:14" ht="48">
      <c r="B70" s="134" t="str">
        <f>B60</f>
        <v>Three Months Ended December 31, 2011</v>
      </c>
      <c r="C70" s="135"/>
      <c r="D70" s="93"/>
      <c r="E70" s="94" t="s">
        <v>111</v>
      </c>
      <c r="F70" s="94" t="s">
        <v>112</v>
      </c>
      <c r="G70" s="224" t="s">
        <v>113</v>
      </c>
      <c r="H70" s="225" t="s">
        <v>114</v>
      </c>
      <c r="I70" s="96"/>
      <c r="J70" s="97"/>
      <c r="K70" s="98"/>
      <c r="L70" s="90"/>
      <c r="M70" s="90"/>
      <c r="N70" s="90"/>
    </row>
    <row r="71" spans="2:14">
      <c r="B71" s="371" t="s">
        <v>102</v>
      </c>
      <c r="C71" s="372"/>
      <c r="D71" s="99"/>
      <c r="E71" s="100">
        <f t="shared" ref="E71:E76" si="5">E61-N61</f>
        <v>25</v>
      </c>
      <c r="F71" s="142">
        <v>99</v>
      </c>
      <c r="G71" s="226">
        <v>0.09</v>
      </c>
      <c r="H71" s="227">
        <v>0.08</v>
      </c>
      <c r="I71" s="103"/>
      <c r="J71" s="104"/>
      <c r="K71" s="98"/>
      <c r="L71" s="90"/>
      <c r="M71" s="90"/>
      <c r="N71" s="90"/>
    </row>
    <row r="72" spans="2:14" ht="12" customHeight="1">
      <c r="B72" s="83"/>
      <c r="C72" s="84" t="s">
        <v>46</v>
      </c>
      <c r="D72" s="99" t="s">
        <v>103</v>
      </c>
      <c r="E72" s="105">
        <f t="shared" si="5"/>
        <v>758</v>
      </c>
      <c r="F72" s="143">
        <v>549</v>
      </c>
      <c r="G72" s="228">
        <v>0.47</v>
      </c>
      <c r="H72" s="229">
        <v>0.47</v>
      </c>
      <c r="I72" s="103"/>
      <c r="J72" s="103"/>
      <c r="K72" s="103"/>
      <c r="L72" s="103"/>
      <c r="M72" s="103"/>
      <c r="N72" s="110"/>
    </row>
    <row r="73" spans="2:14">
      <c r="B73" s="83"/>
      <c r="C73" s="84" t="s">
        <v>47</v>
      </c>
      <c r="D73" s="99" t="s">
        <v>104</v>
      </c>
      <c r="E73" s="105">
        <f t="shared" si="5"/>
        <v>43</v>
      </c>
      <c r="F73" s="143">
        <v>33</v>
      </c>
      <c r="G73" s="228">
        <v>0.03</v>
      </c>
      <c r="H73" s="229">
        <v>0.03</v>
      </c>
      <c r="I73" s="109"/>
      <c r="J73" s="109"/>
      <c r="K73" s="110"/>
      <c r="L73" s="110"/>
      <c r="M73" s="110"/>
      <c r="N73" s="110"/>
    </row>
    <row r="74" spans="2:14">
      <c r="B74" s="83"/>
      <c r="C74" s="84" t="s">
        <v>48</v>
      </c>
      <c r="D74" s="99" t="s">
        <v>105</v>
      </c>
      <c r="E74" s="105">
        <f t="shared" si="5"/>
        <v>2</v>
      </c>
      <c r="F74" s="143">
        <v>1</v>
      </c>
      <c r="G74" s="230">
        <v>0</v>
      </c>
      <c r="H74" s="231">
        <v>0</v>
      </c>
      <c r="I74" s="113"/>
      <c r="J74" s="113"/>
      <c r="K74" s="114"/>
      <c r="L74" s="110"/>
      <c r="M74" s="110"/>
      <c r="N74" s="110"/>
    </row>
    <row r="75" spans="2:14">
      <c r="B75" s="83"/>
      <c r="C75" s="84" t="s">
        <v>119</v>
      </c>
      <c r="D75" s="99" t="s">
        <v>110</v>
      </c>
      <c r="E75" s="105">
        <f t="shared" si="5"/>
        <v>50</v>
      </c>
      <c r="F75" s="143">
        <v>31</v>
      </c>
      <c r="G75" s="228">
        <v>0.03</v>
      </c>
      <c r="H75" s="229">
        <v>0.03</v>
      </c>
      <c r="I75" s="113"/>
      <c r="J75" s="113"/>
      <c r="K75" s="114"/>
      <c r="L75" s="110"/>
      <c r="M75" s="110"/>
      <c r="N75" s="110"/>
    </row>
    <row r="76" spans="2:14">
      <c r="B76" s="83"/>
      <c r="C76" s="84" t="s">
        <v>194</v>
      </c>
      <c r="D76" s="99" t="s">
        <v>106</v>
      </c>
      <c r="E76" s="105">
        <f t="shared" si="5"/>
        <v>12</v>
      </c>
      <c r="F76" s="143">
        <v>12</v>
      </c>
      <c r="G76" s="296">
        <v>0.01</v>
      </c>
      <c r="H76" s="297">
        <v>0.01</v>
      </c>
      <c r="I76" s="113"/>
      <c r="J76" s="113"/>
      <c r="K76" s="114"/>
      <c r="L76" s="110"/>
      <c r="M76" s="110"/>
      <c r="N76" s="110"/>
    </row>
    <row r="77" spans="2:14" ht="12.75" thickBot="1">
      <c r="B77" s="374" t="s">
        <v>107</v>
      </c>
      <c r="C77" s="375"/>
      <c r="D77" s="115"/>
      <c r="E77" s="116">
        <f>SUM(E71:E76)</f>
        <v>890</v>
      </c>
      <c r="F77" s="116">
        <f>SUM(F71:F76)</f>
        <v>725</v>
      </c>
      <c r="G77" s="233">
        <v>0.63</v>
      </c>
      <c r="H77" s="234">
        <v>0.62</v>
      </c>
      <c r="I77" s="119"/>
      <c r="J77" s="91"/>
      <c r="K77" s="91"/>
      <c r="L77" s="91"/>
      <c r="M77" s="91"/>
      <c r="N77" s="91"/>
    </row>
    <row r="78" spans="2:14" ht="5.25" customHeight="1" thickTop="1" thickBot="1">
      <c r="B78" s="120"/>
      <c r="C78" s="121"/>
      <c r="D78" s="122"/>
      <c r="E78" s="123"/>
      <c r="F78" s="123"/>
      <c r="G78" s="123"/>
      <c r="H78" s="124"/>
      <c r="I78" s="90"/>
      <c r="J78" s="91"/>
      <c r="K78" s="91"/>
      <c r="L78" s="91"/>
      <c r="M78" s="91"/>
      <c r="N78" s="91"/>
    </row>
    <row r="79" spans="2:14">
      <c r="B79" s="90"/>
      <c r="C79" s="90"/>
      <c r="D79" s="125"/>
      <c r="E79" s="90"/>
      <c r="F79" s="90"/>
      <c r="G79" s="90"/>
      <c r="H79" s="90"/>
      <c r="I79" s="90"/>
      <c r="J79" s="91"/>
      <c r="K79" s="91"/>
      <c r="L79" s="91"/>
      <c r="M79" s="91"/>
      <c r="N79" s="91"/>
    </row>
    <row r="80" spans="2:14">
      <c r="B80" s="136"/>
      <c r="C80" s="376" t="s">
        <v>115</v>
      </c>
      <c r="D80" s="376"/>
      <c r="E80" s="376"/>
      <c r="F80" s="376"/>
      <c r="G80" s="376"/>
      <c r="H80" s="376"/>
      <c r="I80" s="376"/>
      <c r="J80" s="376"/>
      <c r="K80" s="376"/>
      <c r="L80" s="376"/>
      <c r="M80" s="376"/>
      <c r="N80" s="376"/>
    </row>
    <row r="81" spans="2:14">
      <c r="B81" s="136"/>
      <c r="C81" s="377" t="s">
        <v>116</v>
      </c>
      <c r="D81" s="377"/>
      <c r="E81" s="377"/>
      <c r="F81" s="377"/>
      <c r="G81" s="377"/>
      <c r="H81" s="377"/>
      <c r="I81" s="377"/>
      <c r="J81" s="377"/>
      <c r="K81" s="377"/>
      <c r="L81" s="377"/>
      <c r="M81" s="377"/>
      <c r="N81" s="377"/>
    </row>
    <row r="82" spans="2:14">
      <c r="B82" s="136"/>
      <c r="C82" s="377" t="s">
        <v>117</v>
      </c>
      <c r="D82" s="377"/>
      <c r="E82" s="377"/>
      <c r="F82" s="377"/>
      <c r="G82" s="377"/>
      <c r="H82" s="377"/>
      <c r="I82" s="377"/>
      <c r="J82" s="377"/>
      <c r="K82" s="377"/>
      <c r="L82" s="377"/>
      <c r="M82" s="377"/>
      <c r="N82" s="377"/>
    </row>
    <row r="83" spans="2:14">
      <c r="B83" s="137"/>
      <c r="C83" s="376" t="s">
        <v>150</v>
      </c>
      <c r="D83" s="376"/>
      <c r="E83" s="376"/>
      <c r="F83" s="376"/>
      <c r="G83" s="376"/>
      <c r="H83" s="376"/>
      <c r="I83" s="376"/>
      <c r="J83" s="376"/>
      <c r="K83" s="376"/>
      <c r="L83" s="376"/>
      <c r="M83" s="376"/>
      <c r="N83" s="376"/>
    </row>
    <row r="84" spans="2:14">
      <c r="B84" s="137"/>
      <c r="C84" s="281" t="s">
        <v>257</v>
      </c>
      <c r="D84" s="281"/>
      <c r="E84" s="281"/>
      <c r="F84" s="281"/>
      <c r="G84" s="281"/>
      <c r="H84" s="281"/>
      <c r="I84" s="281"/>
      <c r="J84" s="281"/>
      <c r="K84" s="281"/>
      <c r="L84" s="281"/>
      <c r="M84" s="281"/>
      <c r="N84" s="281"/>
    </row>
    <row r="85" spans="2:14">
      <c r="B85" s="137"/>
      <c r="C85" s="138"/>
      <c r="D85" s="141"/>
      <c r="E85" s="141"/>
      <c r="F85" s="141"/>
      <c r="G85" s="141"/>
      <c r="H85" s="141"/>
      <c r="I85" s="141"/>
      <c r="J85" s="141"/>
      <c r="K85" s="141"/>
      <c r="L85" s="141"/>
      <c r="M85" s="141"/>
      <c r="N85" s="141"/>
    </row>
    <row r="86" spans="2:14" ht="33" customHeight="1">
      <c r="B86" s="137"/>
      <c r="C86" s="378" t="s">
        <v>118</v>
      </c>
      <c r="D86" s="378"/>
      <c r="E86" s="378"/>
      <c r="F86" s="378"/>
      <c r="G86" s="378"/>
      <c r="H86" s="378"/>
      <c r="I86" s="378"/>
      <c r="J86" s="378"/>
      <c r="K86" s="378"/>
      <c r="L86" s="378"/>
      <c r="M86" s="378"/>
      <c r="N86" s="378"/>
    </row>
  </sheetData>
  <sheetProtection formatCells="0" formatColumns="0" formatRows="0" sort="0" autoFilter="0" pivotTables="0"/>
  <mergeCells count="24">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 ref="B7:C7"/>
    <mergeCell ref="B12:C12"/>
    <mergeCell ref="B1:N1"/>
    <mergeCell ref="B2:N2"/>
    <mergeCell ref="B3:N3"/>
    <mergeCell ref="B25:C25"/>
    <mergeCell ref="B30:C30"/>
    <mergeCell ref="B34:C34"/>
    <mergeCell ref="B16:C16"/>
    <mergeCell ref="B21:C21"/>
  </mergeCells>
  <pageMargins left="0.7" right="0.7" top="0.25" bottom="0.44" header="0.3" footer="0.3"/>
  <pageSetup scale="40" orientation="landscape" r:id="rId1"/>
  <headerFooter>
    <oddFooter>&amp;LActivision Blizzard, Inc.&amp;R&amp;P of &amp; 18</oddFooter>
  </headerFooter>
  <rowBreaks count="1" manualBreakCount="1">
    <brk id="41"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view="pageBreakPreview" zoomScale="85" zoomScaleNormal="100" zoomScaleSheetLayoutView="85" zoomScalePageLayoutView="68" workbookViewId="0">
      <pane xSplit="4" ySplit="7" topLeftCell="E8" activePane="bottomRight" state="frozen"/>
      <selection pane="topRight"/>
      <selection pane="bottomLeft"/>
      <selection pane="bottomRight" activeCell="E8" sqref="E8"/>
    </sheetView>
  </sheetViews>
  <sheetFormatPr defaultColWidth="8.85546875" defaultRowHeight="15"/>
  <cols>
    <col min="1" max="3" width="2.7109375" style="5" customWidth="1"/>
    <col min="4" max="4" width="59.140625" style="5" customWidth="1"/>
    <col min="5" max="5" width="10" style="190" customWidth="1"/>
    <col min="6" max="16" width="10" style="27" customWidth="1"/>
    <col min="17" max="17" width="1.42578125" style="27" customWidth="1"/>
    <col min="18" max="16384" width="8.85546875" style="27"/>
  </cols>
  <sheetData>
    <row r="1" spans="1:17" s="30" customFormat="1" ht="15" customHeight="1" collapsed="1">
      <c r="A1" s="362" t="s">
        <v>37</v>
      </c>
      <c r="B1" s="362"/>
      <c r="C1" s="362"/>
      <c r="D1" s="362"/>
      <c r="E1" s="362"/>
      <c r="F1" s="362"/>
      <c r="G1" s="362"/>
      <c r="H1" s="362"/>
      <c r="I1" s="362"/>
      <c r="J1" s="362"/>
      <c r="K1" s="362"/>
      <c r="L1" s="362"/>
      <c r="M1" s="362"/>
      <c r="N1" s="362"/>
      <c r="O1" s="362"/>
      <c r="P1" s="362"/>
      <c r="Q1" s="362"/>
    </row>
    <row r="2" spans="1:17" s="30" customFormat="1" ht="15" customHeight="1">
      <c r="A2" s="362" t="s">
        <v>25</v>
      </c>
      <c r="B2" s="362"/>
      <c r="C2" s="362"/>
      <c r="D2" s="362"/>
      <c r="E2" s="362"/>
      <c r="F2" s="362"/>
      <c r="G2" s="362"/>
      <c r="H2" s="362"/>
      <c r="I2" s="362"/>
      <c r="J2" s="362"/>
      <c r="K2" s="362"/>
      <c r="L2" s="362"/>
      <c r="M2" s="362"/>
      <c r="N2" s="362"/>
      <c r="O2" s="362"/>
      <c r="P2" s="362"/>
      <c r="Q2" s="362"/>
    </row>
    <row r="3" spans="1:17" s="30" customFormat="1" ht="15" customHeight="1">
      <c r="A3" s="362" t="s">
        <v>24</v>
      </c>
      <c r="B3" s="362"/>
      <c r="C3" s="362"/>
      <c r="D3" s="362"/>
      <c r="E3" s="362"/>
      <c r="F3" s="362"/>
      <c r="G3" s="362"/>
      <c r="H3" s="362"/>
      <c r="I3" s="362"/>
      <c r="J3" s="362"/>
      <c r="K3" s="362"/>
      <c r="L3" s="362"/>
      <c r="M3" s="362"/>
      <c r="N3" s="362"/>
      <c r="O3" s="362"/>
      <c r="P3" s="362"/>
      <c r="Q3" s="362"/>
    </row>
    <row r="5" spans="1:17">
      <c r="A5" s="20" t="s">
        <v>123</v>
      </c>
    </row>
    <row r="6" spans="1:17">
      <c r="E6" s="191" t="s">
        <v>4</v>
      </c>
      <c r="F6" s="191" t="s">
        <v>5</v>
      </c>
      <c r="G6" s="191" t="s">
        <v>6</v>
      </c>
      <c r="H6" s="191" t="s">
        <v>3</v>
      </c>
      <c r="I6" s="191" t="s">
        <v>4</v>
      </c>
      <c r="J6" s="191" t="s">
        <v>5</v>
      </c>
      <c r="K6" s="191" t="s">
        <v>6</v>
      </c>
      <c r="L6" s="191" t="s">
        <v>3</v>
      </c>
      <c r="M6" s="191" t="s">
        <v>4</v>
      </c>
      <c r="N6" s="191" t="s">
        <v>5</v>
      </c>
      <c r="O6" s="191" t="s">
        <v>6</v>
      </c>
      <c r="P6" s="191" t="s">
        <v>3</v>
      </c>
    </row>
    <row r="7" spans="1:17">
      <c r="A7" s="39"/>
      <c r="B7" s="39"/>
      <c r="C7" s="39"/>
      <c r="D7" s="39"/>
      <c r="E7" s="192" t="s">
        <v>38</v>
      </c>
      <c r="F7" s="192" t="s">
        <v>38</v>
      </c>
      <c r="G7" s="192" t="s">
        <v>38</v>
      </c>
      <c r="H7" s="192" t="s">
        <v>204</v>
      </c>
      <c r="I7" s="192" t="s">
        <v>204</v>
      </c>
      <c r="J7" s="192" t="s">
        <v>204</v>
      </c>
      <c r="K7" s="192" t="s">
        <v>204</v>
      </c>
      <c r="L7" s="192" t="s">
        <v>226</v>
      </c>
      <c r="M7" s="192" t="s">
        <v>226</v>
      </c>
      <c r="N7" s="192" t="s">
        <v>226</v>
      </c>
      <c r="O7" s="192" t="s">
        <v>226</v>
      </c>
      <c r="P7" s="192" t="s">
        <v>277</v>
      </c>
    </row>
    <row r="8" spans="1:17" ht="5.25" customHeight="1">
      <c r="A8" s="6"/>
      <c r="B8" s="6"/>
      <c r="C8" s="6"/>
      <c r="D8" s="6"/>
      <c r="E8" s="189"/>
      <c r="F8" s="189"/>
      <c r="G8" s="189"/>
      <c r="H8" s="189"/>
      <c r="I8" s="189"/>
      <c r="J8" s="189"/>
      <c r="K8" s="189"/>
      <c r="L8" s="189"/>
      <c r="M8" s="189"/>
      <c r="N8" s="189"/>
      <c r="O8" s="189"/>
      <c r="P8" s="189"/>
    </row>
    <row r="9" spans="1:17">
      <c r="A9" s="8"/>
      <c r="B9" s="1" t="s">
        <v>173</v>
      </c>
      <c r="C9" s="9"/>
      <c r="D9" s="8"/>
      <c r="E9" s="193">
        <v>1146</v>
      </c>
      <c r="F9" s="193">
        <v>754</v>
      </c>
      <c r="G9" s="193">
        <v>1407</v>
      </c>
      <c r="H9" s="193">
        <v>1172</v>
      </c>
      <c r="I9" s="193">
        <v>1075</v>
      </c>
      <c r="J9" s="193">
        <v>841</v>
      </c>
      <c r="K9" s="193">
        <v>1768</v>
      </c>
      <c r="L9" s="193">
        <v>1324</v>
      </c>
      <c r="M9" s="193">
        <v>1050</v>
      </c>
      <c r="N9" s="193">
        <v>691</v>
      </c>
      <c r="O9" s="193">
        <v>1518</v>
      </c>
      <c r="P9" s="193">
        <v>1111</v>
      </c>
    </row>
    <row r="10" spans="1:17">
      <c r="A10" s="8"/>
      <c r="B10" s="1" t="s">
        <v>172</v>
      </c>
      <c r="C10" s="9"/>
      <c r="D10" s="8"/>
      <c r="E10" s="193"/>
      <c r="F10" s="193"/>
      <c r="G10" s="193"/>
      <c r="H10" s="193"/>
      <c r="I10" s="193"/>
      <c r="J10" s="193"/>
      <c r="K10" s="193"/>
      <c r="L10" s="193"/>
      <c r="M10" s="193"/>
      <c r="N10" s="193"/>
      <c r="O10" s="193"/>
      <c r="P10" s="193"/>
    </row>
    <row r="11" spans="1:17" s="43" customFormat="1">
      <c r="A11" s="10"/>
      <c r="C11" s="2" t="s">
        <v>183</v>
      </c>
      <c r="D11" s="10"/>
      <c r="E11" s="194">
        <v>213</v>
      </c>
      <c r="F11" s="194">
        <v>138</v>
      </c>
      <c r="G11" s="194">
        <v>483</v>
      </c>
      <c r="H11" s="194">
        <v>257</v>
      </c>
      <c r="I11" s="194">
        <v>229</v>
      </c>
      <c r="J11" s="194">
        <v>146</v>
      </c>
      <c r="K11" s="194">
        <v>483</v>
      </c>
      <c r="L11" s="194">
        <v>260</v>
      </c>
      <c r="M11" s="194">
        <v>179</v>
      </c>
      <c r="N11" s="194">
        <v>111</v>
      </c>
      <c r="O11" s="194">
        <v>502</v>
      </c>
      <c r="P11" s="194">
        <v>225</v>
      </c>
    </row>
    <row r="12" spans="1:17" s="43" customFormat="1">
      <c r="A12" s="10"/>
      <c r="C12" s="2" t="s">
        <v>282</v>
      </c>
      <c r="D12" s="10"/>
      <c r="E12" s="194">
        <f>59+3</f>
        <v>62</v>
      </c>
      <c r="F12" s="194">
        <f>59+4</f>
        <v>63</v>
      </c>
      <c r="G12" s="194">
        <f>58+7</f>
        <v>65</v>
      </c>
      <c r="H12" s="194">
        <f>59+10</f>
        <v>69</v>
      </c>
      <c r="I12" s="194">
        <f>64+7</f>
        <v>71</v>
      </c>
      <c r="J12" s="194">
        <f>56+6</f>
        <v>62</v>
      </c>
      <c r="K12" s="194">
        <f>53+7</f>
        <v>60</v>
      </c>
      <c r="L12" s="194">
        <v>57</v>
      </c>
      <c r="M12" s="194">
        <v>54</v>
      </c>
      <c r="N12" s="194">
        <v>43</v>
      </c>
      <c r="O12" s="194">
        <v>50</v>
      </c>
      <c r="P12" s="194">
        <v>58</v>
      </c>
    </row>
    <row r="13" spans="1:17" s="43" customFormat="1">
      <c r="A13" s="10"/>
      <c r="C13" s="2" t="s">
        <v>181</v>
      </c>
      <c r="D13" s="10"/>
      <c r="E13" s="194">
        <v>47</v>
      </c>
      <c r="F13" s="194">
        <v>24</v>
      </c>
      <c r="G13" s="194">
        <v>85</v>
      </c>
      <c r="H13" s="194">
        <v>31</v>
      </c>
      <c r="I13" s="194">
        <v>57</v>
      </c>
      <c r="J13" s="194">
        <v>19</v>
      </c>
      <c r="K13" s="194">
        <v>87</v>
      </c>
      <c r="L13" s="194">
        <v>61</v>
      </c>
      <c r="M13" s="194">
        <v>38</v>
      </c>
      <c r="N13" s="194">
        <v>16</v>
      </c>
      <c r="O13" s="194">
        <v>72</v>
      </c>
      <c r="P13" s="194">
        <v>57</v>
      </c>
    </row>
    <row r="14" spans="1:17" s="43" customFormat="1">
      <c r="A14" s="10"/>
      <c r="C14" s="2" t="s">
        <v>182</v>
      </c>
      <c r="D14" s="10"/>
      <c r="E14" s="194">
        <v>24</v>
      </c>
      <c r="F14" s="194">
        <v>16</v>
      </c>
      <c r="G14" s="194">
        <v>96</v>
      </c>
      <c r="H14" s="194">
        <v>7</v>
      </c>
      <c r="I14" s="194">
        <v>20</v>
      </c>
      <c r="J14" s="194">
        <v>10</v>
      </c>
      <c r="K14" s="194">
        <v>52</v>
      </c>
      <c r="L14" s="194">
        <v>38</v>
      </c>
      <c r="M14" s="194">
        <v>14</v>
      </c>
      <c r="N14" s="194">
        <v>5</v>
      </c>
      <c r="O14" s="194">
        <v>31</v>
      </c>
      <c r="P14" s="194">
        <v>2</v>
      </c>
    </row>
    <row r="15" spans="1:17">
      <c r="A15" s="10"/>
      <c r="B15" s="10"/>
      <c r="C15" s="6" t="s">
        <v>39</v>
      </c>
      <c r="D15" s="10"/>
      <c r="E15" s="195">
        <f>116-3</f>
        <v>113</v>
      </c>
      <c r="F15" s="195">
        <f>133-4</f>
        <v>129</v>
      </c>
      <c r="G15" s="195">
        <f>256-7</f>
        <v>249</v>
      </c>
      <c r="H15" s="195">
        <f>124-10</f>
        <v>114</v>
      </c>
      <c r="I15" s="195">
        <f>152-7</f>
        <v>145</v>
      </c>
      <c r="J15" s="195">
        <f>131-6</f>
        <v>125</v>
      </c>
      <c r="K15" s="195">
        <f>229-7</f>
        <v>222</v>
      </c>
      <c r="L15" s="195">
        <v>125</v>
      </c>
      <c r="M15" s="195">
        <v>123</v>
      </c>
      <c r="N15" s="195">
        <v>140</v>
      </c>
      <c r="O15" s="195">
        <v>197</v>
      </c>
      <c r="P15" s="195">
        <v>143</v>
      </c>
    </row>
    <row r="16" spans="1:17">
      <c r="A16" s="10"/>
      <c r="B16" s="10"/>
      <c r="C16" s="6" t="s">
        <v>40</v>
      </c>
      <c r="D16" s="10"/>
      <c r="E16" s="195">
        <v>90</v>
      </c>
      <c r="F16" s="195">
        <f>118-3</f>
        <v>115</v>
      </c>
      <c r="G16" s="195">
        <f>284-3</f>
        <v>281</v>
      </c>
      <c r="H16" s="195">
        <v>79</v>
      </c>
      <c r="I16" s="195">
        <v>136</v>
      </c>
      <c r="J16" s="195">
        <v>131</v>
      </c>
      <c r="K16" s="195">
        <v>232</v>
      </c>
      <c r="L16" s="195">
        <v>107</v>
      </c>
      <c r="M16" s="195">
        <v>116</v>
      </c>
      <c r="N16" s="195">
        <v>144</v>
      </c>
      <c r="O16" s="195">
        <v>239</v>
      </c>
      <c r="P16" s="195">
        <v>104</v>
      </c>
    </row>
    <row r="17" spans="1:17">
      <c r="A17" s="10"/>
      <c r="B17" s="10"/>
      <c r="C17" s="6" t="s">
        <v>41</v>
      </c>
      <c r="D17" s="10"/>
      <c r="E17" s="195">
        <v>127</v>
      </c>
      <c r="F17" s="195">
        <f>101+3</f>
        <v>104</v>
      </c>
      <c r="G17" s="195">
        <f>106+12+3+1</f>
        <v>122</v>
      </c>
      <c r="H17" s="195">
        <v>102</v>
      </c>
      <c r="I17" s="195">
        <v>190</v>
      </c>
      <c r="J17" s="195">
        <v>121</v>
      </c>
      <c r="K17" s="195">
        <v>148</v>
      </c>
      <c r="L17" s="195">
        <v>89</v>
      </c>
      <c r="M17" s="195">
        <v>96</v>
      </c>
      <c r="N17" s="195">
        <v>162</v>
      </c>
      <c r="O17" s="195">
        <v>143</v>
      </c>
      <c r="P17" s="195">
        <v>95</v>
      </c>
    </row>
    <row r="18" spans="1:17" ht="16.5">
      <c r="A18" s="10"/>
      <c r="B18" s="10"/>
      <c r="C18" s="6" t="s">
        <v>42</v>
      </c>
      <c r="D18" s="10"/>
      <c r="E18" s="196">
        <v>3</v>
      </c>
      <c r="F18" s="196">
        <v>3</v>
      </c>
      <c r="G18" s="196">
        <f>2-1</f>
        <v>1</v>
      </c>
      <c r="H18" s="196">
        <v>0</v>
      </c>
      <c r="I18" s="196">
        <v>0</v>
      </c>
      <c r="J18" s="196">
        <v>0</v>
      </c>
      <c r="K18" s="196">
        <v>0</v>
      </c>
      <c r="L18" s="196">
        <v>0</v>
      </c>
      <c r="M18" s="196">
        <v>0</v>
      </c>
      <c r="N18" s="196">
        <v>0</v>
      </c>
      <c r="O18" s="196">
        <v>0</v>
      </c>
      <c r="P18" s="196">
        <v>0</v>
      </c>
    </row>
    <row r="19" spans="1:17" ht="16.5">
      <c r="A19" s="10"/>
      <c r="B19" s="10"/>
      <c r="C19" s="10"/>
      <c r="D19" s="10" t="s">
        <v>171</v>
      </c>
      <c r="E19" s="196">
        <f>SUM(E11:E18)</f>
        <v>679</v>
      </c>
      <c r="F19" s="196">
        <f>SUM(F11:F18)</f>
        <v>592</v>
      </c>
      <c r="G19" s="196">
        <f>SUM(G11:G18)</f>
        <v>1382</v>
      </c>
      <c r="H19" s="196">
        <f>SUM(H11:H18)</f>
        <v>659</v>
      </c>
      <c r="I19" s="196">
        <f>SUM(I11:I18)</f>
        <v>848</v>
      </c>
      <c r="J19" s="196">
        <f>SUM(J11:J18)</f>
        <v>614</v>
      </c>
      <c r="K19" s="196">
        <f>SUM(K11:K18)</f>
        <v>1284</v>
      </c>
      <c r="L19" s="196">
        <f>SUM(L11:L18)</f>
        <v>737</v>
      </c>
      <c r="M19" s="196">
        <f>SUM(M11:M18)</f>
        <v>620</v>
      </c>
      <c r="N19" s="196">
        <f>SUM(N11:N18)</f>
        <v>621</v>
      </c>
      <c r="O19" s="196">
        <f>SUM(O11:O18)</f>
        <v>1234</v>
      </c>
      <c r="P19" s="196">
        <f>SUM(P11:P18)</f>
        <v>684</v>
      </c>
    </row>
    <row r="20" spans="1:17">
      <c r="A20" s="11"/>
      <c r="B20" s="25" t="s">
        <v>1</v>
      </c>
      <c r="C20" s="3"/>
      <c r="D20" s="11"/>
      <c r="E20" s="197">
        <f>+E9-E19</f>
        <v>467</v>
      </c>
      <c r="F20" s="197">
        <f>+F9-F19</f>
        <v>162</v>
      </c>
      <c r="G20" s="197">
        <f>+G9-G19</f>
        <v>25</v>
      </c>
      <c r="H20" s="197">
        <f>+H9-H19</f>
        <v>513</v>
      </c>
      <c r="I20" s="197">
        <f>+I9-I19</f>
        <v>227</v>
      </c>
      <c r="J20" s="197">
        <f>+J9-J19</f>
        <v>227</v>
      </c>
      <c r="K20" s="197">
        <f>+K9-K19</f>
        <v>484</v>
      </c>
      <c r="L20" s="197">
        <f>+L9-L19</f>
        <v>587</v>
      </c>
      <c r="M20" s="197">
        <f>+M9-M19</f>
        <v>430</v>
      </c>
      <c r="N20" s="197">
        <f>+N9-N19</f>
        <v>70</v>
      </c>
      <c r="O20" s="197">
        <f>+O9-O19</f>
        <v>284</v>
      </c>
      <c r="P20" s="197">
        <f>+P9-P19</f>
        <v>427</v>
      </c>
    </row>
    <row r="21" spans="1:17" ht="16.5">
      <c r="A21" s="12"/>
      <c r="B21" s="2" t="s">
        <v>195</v>
      </c>
      <c r="C21" s="12"/>
      <c r="D21" s="12"/>
      <c r="E21" s="196">
        <v>2</v>
      </c>
      <c r="F21" s="196">
        <v>3</v>
      </c>
      <c r="G21" s="196">
        <v>-5</v>
      </c>
      <c r="H21" s="196">
        <v>1</v>
      </c>
      <c r="I21" s="196">
        <v>2</v>
      </c>
      <c r="J21" s="196">
        <v>1</v>
      </c>
      <c r="K21" s="196">
        <v>3</v>
      </c>
      <c r="L21" s="196">
        <v>2</v>
      </c>
      <c r="M21" s="196">
        <v>0</v>
      </c>
      <c r="N21" s="196">
        <v>-4</v>
      </c>
      <c r="O21" s="196">
        <v>-51</v>
      </c>
      <c r="P21" s="196">
        <v>-51</v>
      </c>
    </row>
    <row r="22" spans="1:17">
      <c r="A22" s="12"/>
      <c r="B22" s="22" t="s">
        <v>44</v>
      </c>
      <c r="C22" s="4"/>
      <c r="D22" s="12"/>
      <c r="E22" s="195">
        <f t="shared" ref="E22:F22" si="0">SUM(E20:E21)</f>
        <v>469</v>
      </c>
      <c r="F22" s="195">
        <f t="shared" si="0"/>
        <v>165</v>
      </c>
      <c r="G22" s="195">
        <f t="shared" ref="G22:H22" si="1">SUM(G20:G21)</f>
        <v>20</v>
      </c>
      <c r="H22" s="195">
        <f t="shared" si="1"/>
        <v>514</v>
      </c>
      <c r="I22" s="195">
        <f t="shared" ref="I22:J22" si="2">SUM(I20:I21)</f>
        <v>229</v>
      </c>
      <c r="J22" s="195">
        <f t="shared" si="2"/>
        <v>228</v>
      </c>
      <c r="K22" s="195">
        <f t="shared" ref="K22:L22" si="3">SUM(K20:K21)</f>
        <v>487</v>
      </c>
      <c r="L22" s="195">
        <f t="shared" si="3"/>
        <v>589</v>
      </c>
      <c r="M22" s="195">
        <f t="shared" ref="M22:N22" si="4">SUM(M20:M21)</f>
        <v>430</v>
      </c>
      <c r="N22" s="195">
        <f t="shared" si="4"/>
        <v>66</v>
      </c>
      <c r="O22" s="195">
        <f t="shared" ref="O22:P22" si="5">SUM(O20:O21)</f>
        <v>233</v>
      </c>
      <c r="P22" s="195">
        <f t="shared" si="5"/>
        <v>376</v>
      </c>
    </row>
    <row r="23" spans="1:17" ht="16.5">
      <c r="A23" s="12"/>
      <c r="B23" s="2" t="s">
        <v>45</v>
      </c>
      <c r="C23" s="4"/>
      <c r="D23" s="12"/>
      <c r="E23" s="196">
        <v>134</v>
      </c>
      <c r="F23" s="196">
        <v>17</v>
      </c>
      <c r="G23" s="196">
        <v>-79</v>
      </c>
      <c r="H23" s="196">
        <v>130</v>
      </c>
      <c r="I23" s="196">
        <v>44</v>
      </c>
      <c r="J23" s="196">
        <v>2</v>
      </c>
      <c r="K23" s="196">
        <v>133</v>
      </c>
      <c r="L23" s="196">
        <v>133</v>
      </c>
      <c r="M23" s="196">
        <v>106</v>
      </c>
      <c r="N23" s="196">
        <v>10</v>
      </c>
      <c r="O23" s="196">
        <v>59</v>
      </c>
      <c r="P23" s="196">
        <v>83</v>
      </c>
    </row>
    <row r="24" spans="1:17" ht="16.5">
      <c r="A24" s="9"/>
      <c r="B24" s="25" t="s">
        <v>2</v>
      </c>
      <c r="C24" s="9"/>
      <c r="D24" s="9"/>
      <c r="E24" s="198">
        <f t="shared" ref="E24:J24" si="6">E22-E23</f>
        <v>335</v>
      </c>
      <c r="F24" s="198">
        <f t="shared" si="6"/>
        <v>148</v>
      </c>
      <c r="G24" s="198">
        <f t="shared" si="6"/>
        <v>99</v>
      </c>
      <c r="H24" s="198">
        <f t="shared" si="6"/>
        <v>384</v>
      </c>
      <c r="I24" s="198">
        <f t="shared" si="6"/>
        <v>185</v>
      </c>
      <c r="J24" s="198">
        <f t="shared" si="6"/>
        <v>226</v>
      </c>
      <c r="K24" s="198">
        <f t="shared" ref="K24:L24" si="7">K22-K23</f>
        <v>354</v>
      </c>
      <c r="L24" s="198">
        <f t="shared" si="7"/>
        <v>456</v>
      </c>
      <c r="M24" s="198">
        <f t="shared" ref="M24:N24" si="8">M22-M23</f>
        <v>324</v>
      </c>
      <c r="N24" s="198">
        <f t="shared" si="8"/>
        <v>56</v>
      </c>
      <c r="O24" s="198">
        <f t="shared" ref="O24:P24" si="9">O22-O23</f>
        <v>174</v>
      </c>
      <c r="P24" s="198">
        <f t="shared" si="9"/>
        <v>293</v>
      </c>
    </row>
    <row r="25" spans="1:17" ht="24.75" customHeight="1">
      <c r="A25" s="10"/>
      <c r="B25" s="363" t="s">
        <v>225</v>
      </c>
      <c r="C25" s="363"/>
      <c r="D25" s="363"/>
      <c r="E25" s="309">
        <v>330</v>
      </c>
      <c r="F25" s="309">
        <v>146</v>
      </c>
      <c r="G25" s="309">
        <v>97</v>
      </c>
      <c r="H25" s="309">
        <v>377</v>
      </c>
      <c r="I25" s="309">
        <v>181</v>
      </c>
      <c r="J25" s="309">
        <v>221</v>
      </c>
      <c r="K25" s="309">
        <v>346</v>
      </c>
      <c r="L25" s="309">
        <v>446</v>
      </c>
      <c r="M25" s="309">
        <v>318</v>
      </c>
      <c r="N25" s="309">
        <v>55</v>
      </c>
      <c r="O25" s="309">
        <v>168</v>
      </c>
      <c r="P25" s="309">
        <v>285</v>
      </c>
      <c r="Q25" s="310"/>
    </row>
    <row r="26" spans="1:17" ht="24" customHeight="1">
      <c r="A26" s="9"/>
      <c r="B26" s="25"/>
      <c r="C26" s="9"/>
      <c r="D26" s="9"/>
      <c r="E26" s="198"/>
      <c r="F26" s="268"/>
      <c r="G26" s="268"/>
      <c r="H26" s="268"/>
      <c r="I26" s="268"/>
      <c r="J26" s="268"/>
      <c r="K26" s="268"/>
      <c r="L26" s="268"/>
      <c r="M26" s="268"/>
      <c r="N26" s="268"/>
      <c r="O26" s="268"/>
      <c r="P26" s="268"/>
    </row>
    <row r="27" spans="1:17">
      <c r="A27" s="31"/>
      <c r="B27" s="29" t="s">
        <v>29</v>
      </c>
      <c r="C27" s="29"/>
      <c r="D27" s="29"/>
      <c r="E27" s="199"/>
      <c r="F27" s="199"/>
      <c r="G27" s="199"/>
      <c r="H27" s="199"/>
      <c r="I27" s="199"/>
      <c r="J27" s="199"/>
      <c r="K27" s="199"/>
      <c r="L27" s="199"/>
      <c r="M27" s="199"/>
      <c r="N27" s="199"/>
      <c r="O27" s="199"/>
      <c r="P27" s="199"/>
    </row>
    <row r="28" spans="1:17">
      <c r="A28" s="31"/>
      <c r="B28" s="29"/>
      <c r="C28" s="28" t="s">
        <v>31</v>
      </c>
      <c r="D28" s="29"/>
      <c r="E28" s="201">
        <v>0.28999999999999998</v>
      </c>
      <c r="F28" s="201">
        <v>0.13</v>
      </c>
      <c r="G28" s="201">
        <v>0.09</v>
      </c>
      <c r="H28" s="201">
        <v>0.34</v>
      </c>
      <c r="I28" s="201">
        <v>0.16</v>
      </c>
      <c r="J28" s="201">
        <v>0.2</v>
      </c>
      <c r="K28" s="201">
        <v>0.31</v>
      </c>
      <c r="L28" s="201">
        <v>0.4</v>
      </c>
      <c r="M28" s="201">
        <v>0.28000000000000003</v>
      </c>
      <c r="N28" s="201">
        <v>0.05</v>
      </c>
      <c r="O28" s="201">
        <v>0.23</v>
      </c>
      <c r="P28" s="201">
        <v>0.4</v>
      </c>
    </row>
    <row r="29" spans="1:17">
      <c r="A29" s="31"/>
      <c r="B29" s="29"/>
      <c r="C29" s="28" t="s">
        <v>32</v>
      </c>
      <c r="D29" s="29"/>
      <c r="E29" s="201">
        <v>0.28999999999999998</v>
      </c>
      <c r="F29" s="201">
        <v>0.13</v>
      </c>
      <c r="G29" s="201">
        <v>0.08</v>
      </c>
      <c r="H29" s="201">
        <v>0.33</v>
      </c>
      <c r="I29" s="201">
        <v>0.16</v>
      </c>
      <c r="J29" s="201">
        <v>0.2</v>
      </c>
      <c r="K29" s="201">
        <v>0.31</v>
      </c>
      <c r="L29" s="201">
        <v>0.4</v>
      </c>
      <c r="M29" s="201">
        <v>0.28000000000000003</v>
      </c>
      <c r="N29" s="201">
        <v>0.05</v>
      </c>
      <c r="O29" s="201">
        <v>0.22</v>
      </c>
      <c r="P29" s="201">
        <v>0.4</v>
      </c>
    </row>
    <row r="30" spans="1:17" ht="4.1500000000000004" customHeight="1">
      <c r="A30" s="31"/>
      <c r="B30" s="29"/>
      <c r="C30" s="29"/>
      <c r="D30" s="29"/>
      <c r="E30" s="202"/>
      <c r="F30" s="202"/>
      <c r="G30" s="202"/>
      <c r="H30" s="202"/>
      <c r="I30" s="202"/>
      <c r="J30" s="202"/>
      <c r="K30" s="202"/>
      <c r="L30" s="202"/>
      <c r="M30" s="202"/>
      <c r="N30" s="202"/>
      <c r="O30" s="202"/>
      <c r="P30" s="202"/>
    </row>
    <row r="31" spans="1:17">
      <c r="A31" s="31"/>
      <c r="B31" s="5" t="s">
        <v>30</v>
      </c>
      <c r="C31" s="31"/>
      <c r="D31" s="29"/>
      <c r="E31" s="203"/>
      <c r="F31" s="203"/>
      <c r="G31" s="203"/>
      <c r="H31" s="203"/>
      <c r="I31" s="203"/>
      <c r="J31" s="203"/>
      <c r="K31" s="203"/>
      <c r="L31" s="203"/>
      <c r="M31" s="203"/>
      <c r="N31" s="203"/>
      <c r="O31" s="203"/>
      <c r="P31" s="203"/>
    </row>
    <row r="32" spans="1:17">
      <c r="A32" s="31"/>
      <c r="B32" s="29"/>
      <c r="C32" s="18" t="s">
        <v>31</v>
      </c>
      <c r="D32" s="29"/>
      <c r="E32" s="204">
        <v>1141</v>
      </c>
      <c r="F32" s="204">
        <v>1140</v>
      </c>
      <c r="G32" s="204">
        <v>1139</v>
      </c>
      <c r="H32" s="204">
        <v>1120</v>
      </c>
      <c r="I32" s="204">
        <v>1109</v>
      </c>
      <c r="J32" s="204">
        <v>1109</v>
      </c>
      <c r="K32" s="204">
        <v>1111</v>
      </c>
      <c r="L32" s="204">
        <v>1113</v>
      </c>
      <c r="M32" s="204">
        <v>1118</v>
      </c>
      <c r="N32" s="204">
        <v>1122</v>
      </c>
      <c r="O32" s="204">
        <v>745</v>
      </c>
      <c r="P32" s="204">
        <v>709</v>
      </c>
    </row>
    <row r="33" spans="1:17">
      <c r="A33" s="31"/>
      <c r="B33" s="29"/>
      <c r="C33" s="18" t="s">
        <v>32</v>
      </c>
      <c r="D33" s="29"/>
      <c r="E33" s="204">
        <v>1150</v>
      </c>
      <c r="F33" s="204">
        <v>1148</v>
      </c>
      <c r="G33" s="204">
        <v>1147</v>
      </c>
      <c r="H33" s="204">
        <v>1127</v>
      </c>
      <c r="I33" s="204">
        <v>1115</v>
      </c>
      <c r="J33" s="204">
        <v>1114</v>
      </c>
      <c r="K33" s="204">
        <v>1115</v>
      </c>
      <c r="L33" s="204">
        <v>1120</v>
      </c>
      <c r="M33" s="204">
        <v>1127</v>
      </c>
      <c r="N33" s="204">
        <v>1134</v>
      </c>
      <c r="O33" s="204">
        <v>757</v>
      </c>
      <c r="P33" s="204">
        <v>720</v>
      </c>
    </row>
    <row r="34" spans="1:17" ht="16.5">
      <c r="A34" s="31"/>
      <c r="B34" s="29"/>
      <c r="C34" s="18" t="s">
        <v>245</v>
      </c>
      <c r="D34" s="29"/>
      <c r="E34" s="354">
        <v>17</v>
      </c>
      <c r="F34" s="354">
        <v>17</v>
      </c>
      <c r="G34" s="354">
        <v>17</v>
      </c>
      <c r="H34" s="354">
        <v>19</v>
      </c>
      <c r="I34" s="354">
        <v>24</v>
      </c>
      <c r="J34" s="354">
        <v>27</v>
      </c>
      <c r="K34" s="354">
        <v>27</v>
      </c>
      <c r="L34" s="354">
        <v>26</v>
      </c>
      <c r="M34" s="354">
        <v>24</v>
      </c>
      <c r="N34" s="354">
        <v>24</v>
      </c>
      <c r="O34" s="354">
        <v>23</v>
      </c>
      <c r="P34" s="354">
        <v>17</v>
      </c>
    </row>
    <row r="35" spans="1:17">
      <c r="A35" s="31"/>
      <c r="B35" s="29"/>
      <c r="C35" s="18" t="s">
        <v>275</v>
      </c>
      <c r="D35" s="29"/>
      <c r="E35" s="41">
        <f t="shared" ref="E35:Q35" si="10">SUM(E33:E34)</f>
        <v>1167</v>
      </c>
      <c r="F35" s="41">
        <f t="shared" si="10"/>
        <v>1165</v>
      </c>
      <c r="G35" s="41">
        <f t="shared" si="10"/>
        <v>1164</v>
      </c>
      <c r="H35" s="41">
        <f t="shared" si="10"/>
        <v>1146</v>
      </c>
      <c r="I35" s="41">
        <f t="shared" si="10"/>
        <v>1139</v>
      </c>
      <c r="J35" s="41">
        <f t="shared" si="10"/>
        <v>1141</v>
      </c>
      <c r="K35" s="41">
        <f t="shared" si="10"/>
        <v>1142</v>
      </c>
      <c r="L35" s="41">
        <f t="shared" si="10"/>
        <v>1146</v>
      </c>
      <c r="M35" s="41">
        <f t="shared" si="10"/>
        <v>1151</v>
      </c>
      <c r="N35" s="41">
        <f t="shared" si="10"/>
        <v>1158</v>
      </c>
      <c r="O35" s="41">
        <f t="shared" si="10"/>
        <v>780</v>
      </c>
      <c r="P35" s="41">
        <f t="shared" ref="P35" si="11">SUM(P33:P34)</f>
        <v>737</v>
      </c>
      <c r="Q35" s="41">
        <f t="shared" si="10"/>
        <v>0</v>
      </c>
    </row>
    <row r="36" spans="1:17">
      <c r="A36" s="31"/>
      <c r="B36" s="29"/>
      <c r="C36" s="18"/>
      <c r="D36" s="29"/>
      <c r="E36" s="329">
        <f t="shared" ref="E36:G36" si="12">+E25/E33</f>
        <v>0.28695652173913044</v>
      </c>
      <c r="F36" s="329">
        <f t="shared" si="12"/>
        <v>0.12717770034843207</v>
      </c>
      <c r="G36" s="329">
        <f t="shared" si="12"/>
        <v>8.4568439407149087E-2</v>
      </c>
      <c r="H36" s="329">
        <f t="shared" ref="H36:O36" si="13">+H25/H33</f>
        <v>0.33451641526175685</v>
      </c>
      <c r="I36" s="329">
        <f t="shared" si="13"/>
        <v>0.16233183856502242</v>
      </c>
      <c r="J36" s="329">
        <f t="shared" si="13"/>
        <v>0.19838420107719928</v>
      </c>
      <c r="K36" s="329">
        <f t="shared" si="13"/>
        <v>0.31031390134529147</v>
      </c>
      <c r="L36" s="329">
        <f t="shared" si="13"/>
        <v>0.39821428571428569</v>
      </c>
      <c r="M36" s="329">
        <f t="shared" si="13"/>
        <v>0.28216503992901509</v>
      </c>
      <c r="N36" s="329">
        <f t="shared" si="13"/>
        <v>4.8500881834215165E-2</v>
      </c>
      <c r="O36" s="329">
        <f t="shared" si="13"/>
        <v>0.22192866578599735</v>
      </c>
      <c r="P36" s="329">
        <f>+P25/P33</f>
        <v>0.39583333333333331</v>
      </c>
    </row>
    <row r="37" spans="1:17">
      <c r="A37" s="20" t="s">
        <v>34</v>
      </c>
      <c r="B37" s="29"/>
      <c r="C37" s="18"/>
      <c r="D37" s="29"/>
      <c r="E37" s="205"/>
      <c r="F37" s="205"/>
      <c r="G37" s="205"/>
      <c r="H37" s="205"/>
      <c r="I37" s="205"/>
      <c r="J37" s="205"/>
      <c r="K37" s="205"/>
      <c r="L37" s="205"/>
      <c r="M37" s="205"/>
      <c r="N37" s="205"/>
      <c r="O37" s="205"/>
      <c r="P37" s="205"/>
    </row>
    <row r="38" spans="1:17">
      <c r="A38" s="31"/>
      <c r="B38" s="29"/>
      <c r="C38" s="18"/>
      <c r="D38" s="29"/>
      <c r="E38" s="191" t="str">
        <f>E6</f>
        <v>Q2</v>
      </c>
      <c r="F38" s="191" t="str">
        <f>F6</f>
        <v>Q3</v>
      </c>
      <c r="G38" s="191" t="str">
        <f>G6</f>
        <v>Q4</v>
      </c>
      <c r="H38" s="191" t="str">
        <f>H6</f>
        <v>Q1</v>
      </c>
      <c r="I38" s="191" t="str">
        <f>I6</f>
        <v>Q2</v>
      </c>
      <c r="J38" s="191" t="str">
        <f>J6</f>
        <v>Q3</v>
      </c>
      <c r="K38" s="191" t="str">
        <f>K6</f>
        <v>Q4</v>
      </c>
      <c r="L38" s="191" t="str">
        <f>L6</f>
        <v>Q1</v>
      </c>
      <c r="M38" s="191" t="str">
        <f>M6</f>
        <v>Q2</v>
      </c>
      <c r="N38" s="191" t="str">
        <f>N6</f>
        <v>Q3</v>
      </c>
      <c r="O38" s="191" t="str">
        <f>O6</f>
        <v>Q4</v>
      </c>
      <c r="P38" s="191" t="str">
        <f>P6</f>
        <v>Q1</v>
      </c>
    </row>
    <row r="39" spans="1:17">
      <c r="A39" s="31"/>
      <c r="B39" s="29"/>
      <c r="C39" s="18"/>
      <c r="D39" s="29"/>
      <c r="E39" s="192" t="str">
        <f>E7</f>
        <v>CY11</v>
      </c>
      <c r="F39" s="192" t="str">
        <f>F7</f>
        <v>CY11</v>
      </c>
      <c r="G39" s="192" t="str">
        <f>G7</f>
        <v>CY11</v>
      </c>
      <c r="H39" s="192" t="str">
        <f>H7</f>
        <v>CY12</v>
      </c>
      <c r="I39" s="192" t="str">
        <f>I7</f>
        <v>CY12</v>
      </c>
      <c r="J39" s="192" t="str">
        <f>J7</f>
        <v>CY12</v>
      </c>
      <c r="K39" s="192" t="str">
        <f>K7</f>
        <v>CY12</v>
      </c>
      <c r="L39" s="192" t="str">
        <f>L7</f>
        <v>CY13</v>
      </c>
      <c r="M39" s="192" t="str">
        <f>M7</f>
        <v>CY13</v>
      </c>
      <c r="N39" s="192" t="str">
        <f>N7</f>
        <v>CY13</v>
      </c>
      <c r="O39" s="192" t="str">
        <f>O7</f>
        <v>CY13</v>
      </c>
      <c r="P39" s="192" t="str">
        <f>P7</f>
        <v>CY14</v>
      </c>
    </row>
    <row r="40" spans="1:17" ht="7.5" customHeight="1">
      <c r="A40" s="31"/>
      <c r="B40" s="29"/>
      <c r="C40" s="18"/>
      <c r="D40" s="29"/>
      <c r="E40" s="206"/>
      <c r="F40" s="206"/>
      <c r="G40" s="206"/>
      <c r="H40" s="206"/>
      <c r="I40" s="206"/>
      <c r="J40" s="206"/>
      <c r="K40" s="206"/>
      <c r="L40" s="206"/>
      <c r="M40" s="206"/>
      <c r="N40" s="206"/>
      <c r="O40" s="206"/>
      <c r="P40" s="206"/>
    </row>
    <row r="41" spans="1:17" ht="16.5" customHeight="1">
      <c r="A41" s="31"/>
      <c r="B41" s="1" t="s">
        <v>172</v>
      </c>
      <c r="C41" s="18"/>
      <c r="D41" s="29"/>
      <c r="E41" s="206"/>
      <c r="F41" s="206"/>
      <c r="G41" s="206"/>
      <c r="H41" s="206"/>
      <c r="I41" s="206"/>
      <c r="J41" s="206"/>
      <c r="K41" s="206"/>
      <c r="L41" s="206"/>
      <c r="M41" s="206"/>
      <c r="N41" s="206"/>
      <c r="O41" s="206"/>
      <c r="P41" s="206"/>
    </row>
    <row r="42" spans="1:17" s="43" customFormat="1">
      <c r="A42" s="10"/>
      <c r="C42" s="2" t="s">
        <v>183</v>
      </c>
      <c r="D42" s="10"/>
      <c r="E42" s="207">
        <f>E11/E$9</f>
        <v>0.18586387434554974</v>
      </c>
      <c r="F42" s="207">
        <f>F11/F$9</f>
        <v>0.1830238726790451</v>
      </c>
      <c r="G42" s="207">
        <f>G11/G$9</f>
        <v>0.34328358208955223</v>
      </c>
      <c r="H42" s="207">
        <f>H11/H$9</f>
        <v>0.21928327645051193</v>
      </c>
      <c r="I42" s="207">
        <f>I11/I$9</f>
        <v>0.21302325581395348</v>
      </c>
      <c r="J42" s="207">
        <f>J11/J$9</f>
        <v>0.17360285374554102</v>
      </c>
      <c r="K42" s="207">
        <f>K11/K$9</f>
        <v>0.27319004524886875</v>
      </c>
      <c r="L42" s="207">
        <f>L11/L$9</f>
        <v>0.19637462235649547</v>
      </c>
      <c r="M42" s="207">
        <f>M11/M$9</f>
        <v>0.17047619047619048</v>
      </c>
      <c r="N42" s="207">
        <f>N11/N$9</f>
        <v>0.16063675832127353</v>
      </c>
      <c r="O42" s="207">
        <f>O11/O$9</f>
        <v>0.33069828722002637</v>
      </c>
      <c r="P42" s="207">
        <f>P11/P$9</f>
        <v>0.20252025202520252</v>
      </c>
    </row>
    <row r="43" spans="1:17" s="43" customFormat="1">
      <c r="A43" s="10"/>
      <c r="C43" s="2" t="s">
        <v>282</v>
      </c>
      <c r="D43" s="10"/>
      <c r="E43" s="207">
        <f>E12/E$9</f>
        <v>5.4101221640488653E-2</v>
      </c>
      <c r="F43" s="207">
        <f>F12/F$9</f>
        <v>8.3554376657824933E-2</v>
      </c>
      <c r="G43" s="207">
        <f>G12/G$9</f>
        <v>4.6197583511016348E-2</v>
      </c>
      <c r="H43" s="207">
        <f>H12/H$9</f>
        <v>5.8873720136518773E-2</v>
      </c>
      <c r="I43" s="207">
        <f>I12/I$9</f>
        <v>6.6046511627906979E-2</v>
      </c>
      <c r="J43" s="207">
        <f>J12/J$9</f>
        <v>7.3721759809750292E-2</v>
      </c>
      <c r="K43" s="207">
        <f>K12/K$9</f>
        <v>3.3936651583710405E-2</v>
      </c>
      <c r="L43" s="207">
        <f>L12/L$9</f>
        <v>4.3051359516616317E-2</v>
      </c>
      <c r="M43" s="207">
        <f>M12/M$9</f>
        <v>5.1428571428571428E-2</v>
      </c>
      <c r="N43" s="207">
        <f>N12/N$9</f>
        <v>6.2228654124457307E-2</v>
      </c>
      <c r="O43" s="207">
        <f>O12/O$9</f>
        <v>3.2938076416337288E-2</v>
      </c>
      <c r="P43" s="207">
        <f>P12/P$9</f>
        <v>5.2205220522052204E-2</v>
      </c>
    </row>
    <row r="44" spans="1:17" s="43" customFormat="1">
      <c r="A44" s="10"/>
      <c r="C44" s="2" t="s">
        <v>181</v>
      </c>
      <c r="D44" s="10"/>
      <c r="E44" s="207">
        <f>E13/E$9</f>
        <v>4.1012216404886559E-2</v>
      </c>
      <c r="F44" s="207">
        <f>F13/F$9</f>
        <v>3.1830238726790451E-2</v>
      </c>
      <c r="G44" s="207">
        <f>G13/G$9</f>
        <v>6.041222459132907E-2</v>
      </c>
      <c r="H44" s="207">
        <f>H13/H$9</f>
        <v>2.6450511945392493E-2</v>
      </c>
      <c r="I44" s="207">
        <f>I13/I$9</f>
        <v>5.3023255813953486E-2</v>
      </c>
      <c r="J44" s="207">
        <f>J13/J$9</f>
        <v>2.2592152199762187E-2</v>
      </c>
      <c r="K44" s="207">
        <f>K13/K$9</f>
        <v>4.9208144796380089E-2</v>
      </c>
      <c r="L44" s="207">
        <f>L13/L$9</f>
        <v>4.6072507552870089E-2</v>
      </c>
      <c r="M44" s="207">
        <f>M13/M$9</f>
        <v>3.619047619047619E-2</v>
      </c>
      <c r="N44" s="207">
        <f>N13/N$9</f>
        <v>2.3154848046309694E-2</v>
      </c>
      <c r="O44" s="207">
        <f>O13/O$9</f>
        <v>4.7430830039525688E-2</v>
      </c>
      <c r="P44" s="207">
        <f>P13/P$9</f>
        <v>5.1305130513051307E-2</v>
      </c>
    </row>
    <row r="45" spans="1:17" s="43" customFormat="1">
      <c r="A45" s="10"/>
      <c r="C45" s="2" t="s">
        <v>182</v>
      </c>
      <c r="D45" s="10"/>
      <c r="E45" s="207">
        <f>E14/E$9</f>
        <v>2.0942408376963352E-2</v>
      </c>
      <c r="F45" s="207">
        <f>F14/F$9</f>
        <v>2.1220159151193633E-2</v>
      </c>
      <c r="G45" s="207">
        <f>G14/G$9</f>
        <v>6.8230277185501065E-2</v>
      </c>
      <c r="H45" s="207">
        <f>H14/H$9</f>
        <v>5.9726962457337888E-3</v>
      </c>
      <c r="I45" s="207">
        <f>I14/I$9</f>
        <v>1.8604651162790697E-2</v>
      </c>
      <c r="J45" s="207">
        <f>J14/J$9</f>
        <v>1.1890606420927468E-2</v>
      </c>
      <c r="K45" s="207">
        <f>K14/K$9</f>
        <v>2.9411764705882353E-2</v>
      </c>
      <c r="L45" s="207">
        <f>L14/L$9</f>
        <v>2.8700906344410877E-2</v>
      </c>
      <c r="M45" s="207">
        <f>M14/M$9</f>
        <v>1.3333333333333334E-2</v>
      </c>
      <c r="N45" s="207">
        <f>N14/N$9</f>
        <v>7.2358900144717797E-3</v>
      </c>
      <c r="O45" s="207">
        <f>O14/O$9</f>
        <v>2.0421607378129116E-2</v>
      </c>
      <c r="P45" s="207">
        <f>P14/P$9</f>
        <v>1.8001800180018001E-3</v>
      </c>
    </row>
    <row r="46" spans="1:17">
      <c r="A46" s="10"/>
      <c r="B46" s="10"/>
      <c r="C46" s="6" t="s">
        <v>39</v>
      </c>
      <c r="D46" s="10"/>
      <c r="E46" s="207">
        <f>E15/E$9</f>
        <v>9.8603839441535779E-2</v>
      </c>
      <c r="F46" s="207">
        <f>F15/F$9</f>
        <v>0.17108753315649866</v>
      </c>
      <c r="G46" s="207">
        <f>G15/G$9</f>
        <v>0.17697228144989338</v>
      </c>
      <c r="H46" s="207">
        <f>H15/H$9</f>
        <v>9.7269624573378843E-2</v>
      </c>
      <c r="I46" s="207">
        <f>I15/I$9</f>
        <v>0.13488372093023257</v>
      </c>
      <c r="J46" s="207">
        <f>J15/J$9</f>
        <v>0.14863258026159334</v>
      </c>
      <c r="K46" s="207">
        <f>K15/K$9</f>
        <v>0.1255656108597285</v>
      </c>
      <c r="L46" s="207">
        <f>L15/L$9</f>
        <v>9.4410876132930519E-2</v>
      </c>
      <c r="M46" s="207">
        <f>M15/M$9</f>
        <v>0.11714285714285715</v>
      </c>
      <c r="N46" s="207">
        <f>N15/N$9</f>
        <v>0.20260492040520983</v>
      </c>
      <c r="O46" s="207">
        <f>O15/O$9</f>
        <v>0.1297760210803689</v>
      </c>
      <c r="P46" s="207">
        <f>P15/P$9</f>
        <v>0.12871287128712872</v>
      </c>
    </row>
    <row r="47" spans="1:17">
      <c r="A47" s="10"/>
      <c r="B47" s="10"/>
      <c r="C47" s="6" t="s">
        <v>40</v>
      </c>
      <c r="D47" s="10"/>
      <c r="E47" s="207">
        <f>E16/E$9</f>
        <v>7.8534031413612565E-2</v>
      </c>
      <c r="F47" s="207">
        <f>F16/F$9</f>
        <v>0.15251989389920426</v>
      </c>
      <c r="G47" s="207">
        <f>G16/G$9</f>
        <v>0.19971570717839374</v>
      </c>
      <c r="H47" s="207">
        <f>H16/H$9</f>
        <v>6.7406143344709901E-2</v>
      </c>
      <c r="I47" s="207">
        <f>I16/I$9</f>
        <v>0.12651162790697673</v>
      </c>
      <c r="J47" s="207">
        <f>J16/J$9</f>
        <v>0.15576694411414982</v>
      </c>
      <c r="K47" s="207">
        <f>K16/K$9</f>
        <v>0.13122171945701358</v>
      </c>
      <c r="L47" s="207">
        <f>L16/L$9</f>
        <v>8.0815709969788513E-2</v>
      </c>
      <c r="M47" s="207">
        <f>M16/M$9</f>
        <v>0.11047619047619048</v>
      </c>
      <c r="N47" s="207">
        <f>N16/N$9</f>
        <v>0.20839363241678727</v>
      </c>
      <c r="O47" s="207">
        <f>O16/O$9</f>
        <v>0.15744400527009222</v>
      </c>
      <c r="P47" s="207">
        <f>P16/P$9</f>
        <v>9.3609360936093608E-2</v>
      </c>
    </row>
    <row r="48" spans="1:17">
      <c r="A48" s="10"/>
      <c r="B48" s="10"/>
      <c r="C48" s="6" t="s">
        <v>41</v>
      </c>
      <c r="D48" s="10"/>
      <c r="E48" s="207">
        <f>E17/E$9</f>
        <v>0.11082024432809773</v>
      </c>
      <c r="F48" s="207">
        <f>F17/F$9</f>
        <v>0.13793103448275862</v>
      </c>
      <c r="G48" s="207">
        <f>G17/G$9</f>
        <v>8.6709310589907607E-2</v>
      </c>
      <c r="H48" s="207">
        <f>H17/H$9</f>
        <v>8.7030716723549492E-2</v>
      </c>
      <c r="I48" s="207">
        <f>I17/I$9</f>
        <v>0.17674418604651163</v>
      </c>
      <c r="J48" s="207">
        <f>J17/J$9</f>
        <v>0.14387633769322236</v>
      </c>
      <c r="K48" s="207">
        <f>K17/K$9</f>
        <v>8.3710407239818999E-2</v>
      </c>
      <c r="L48" s="207">
        <f>L17/L$9</f>
        <v>6.7220543806646521E-2</v>
      </c>
      <c r="M48" s="207">
        <f>M17/M$9</f>
        <v>9.1428571428571428E-2</v>
      </c>
      <c r="N48" s="207">
        <f>N17/N$9</f>
        <v>0.23444283646888567</v>
      </c>
      <c r="O48" s="207">
        <f>O17/O$9</f>
        <v>9.420289855072464E-2</v>
      </c>
      <c r="P48" s="207">
        <f>P17/P$9</f>
        <v>8.5508550855085505E-2</v>
      </c>
    </row>
    <row r="49" spans="1:16">
      <c r="A49" s="10"/>
      <c r="B49" s="10"/>
      <c r="C49" s="6" t="s">
        <v>42</v>
      </c>
      <c r="D49" s="10"/>
      <c r="E49" s="208">
        <f>E18/E$9</f>
        <v>2.617801047120419E-3</v>
      </c>
      <c r="F49" s="208">
        <f>F18/F$9</f>
        <v>3.9787798408488064E-3</v>
      </c>
      <c r="G49" s="208">
        <f>G18/G$9</f>
        <v>7.1073205401563609E-4</v>
      </c>
      <c r="H49" s="208">
        <f>H18/H$9</f>
        <v>0</v>
      </c>
      <c r="I49" s="208">
        <f>I18/I$9</f>
        <v>0</v>
      </c>
      <c r="J49" s="208">
        <f>J18/J$9</f>
        <v>0</v>
      </c>
      <c r="K49" s="207">
        <f>K18/K$9</f>
        <v>0</v>
      </c>
      <c r="L49" s="207">
        <f>L18/L$9</f>
        <v>0</v>
      </c>
      <c r="M49" s="207">
        <f>M18/M$9</f>
        <v>0</v>
      </c>
      <c r="N49" s="207">
        <f>N18/N$9</f>
        <v>0</v>
      </c>
      <c r="O49" s="207">
        <f>O18/O$9</f>
        <v>0</v>
      </c>
      <c r="P49" s="207">
        <f>P18/P$9</f>
        <v>0</v>
      </c>
    </row>
    <row r="50" spans="1:16" ht="16.5">
      <c r="A50" s="10"/>
      <c r="B50" s="10"/>
      <c r="C50" s="6" t="s">
        <v>43</v>
      </c>
      <c r="D50" s="10"/>
      <c r="E50" s="209" t="e">
        <f>#REF!/E$9</f>
        <v>#REF!</v>
      </c>
      <c r="F50" s="209" t="e">
        <f>#REF!/F$9</f>
        <v>#REF!</v>
      </c>
      <c r="G50" s="209" t="e">
        <f>#REF!/G$9</f>
        <v>#REF!</v>
      </c>
      <c r="H50" s="209" t="e">
        <f>#REF!/H$9</f>
        <v>#REF!</v>
      </c>
      <c r="I50" s="209" t="e">
        <f>#REF!/I$9</f>
        <v>#REF!</v>
      </c>
      <c r="J50" s="209" t="e">
        <f>#REF!/J$9</f>
        <v>#REF!</v>
      </c>
      <c r="K50" s="209" t="e">
        <f>#REF!/K$9</f>
        <v>#REF!</v>
      </c>
      <c r="L50" s="209" t="e">
        <f>#REF!/L$9</f>
        <v>#REF!</v>
      </c>
      <c r="M50" s="209" t="e">
        <f>#REF!/M$9</f>
        <v>#REF!</v>
      </c>
      <c r="N50" s="209" t="e">
        <f>#REF!/N$9</f>
        <v>#REF!</v>
      </c>
      <c r="O50" s="209" t="e">
        <f>#REF!/O$9</f>
        <v>#REF!</v>
      </c>
      <c r="P50" s="209" t="e">
        <f>#REF!/P$9</f>
        <v>#REF!</v>
      </c>
    </row>
    <row r="51" spans="1:16" ht="16.5">
      <c r="A51" s="10"/>
      <c r="B51" s="10"/>
      <c r="C51" s="10"/>
      <c r="D51" s="10" t="s">
        <v>171</v>
      </c>
      <c r="E51" s="209">
        <f t="shared" ref="E51" si="14">E19/E$9</f>
        <v>0.5924956369982548</v>
      </c>
      <c r="F51" s="209">
        <f t="shared" ref="F51:F56" si="15">F19/F$9</f>
        <v>0.78514588859416445</v>
      </c>
      <c r="G51" s="209">
        <f t="shared" ref="G51:K51" si="16">G19/G$9</f>
        <v>0.98223169864960913</v>
      </c>
      <c r="H51" s="209">
        <f t="shared" si="16"/>
        <v>0.5622866894197952</v>
      </c>
      <c r="I51" s="209">
        <f t="shared" si="16"/>
        <v>0.78883720930232559</v>
      </c>
      <c r="J51" s="209">
        <f t="shared" si="16"/>
        <v>0.73008323424494648</v>
      </c>
      <c r="K51" s="209">
        <f t="shared" si="16"/>
        <v>0.72624434389140269</v>
      </c>
      <c r="L51" s="209">
        <f t="shared" ref="L51:M51" si="17">L19/L$9</f>
        <v>0.55664652567975825</v>
      </c>
      <c r="M51" s="209">
        <f t="shared" si="17"/>
        <v>0.59047619047619049</v>
      </c>
      <c r="N51" s="209">
        <f t="shared" ref="N51:O51" si="18">N19/N$9</f>
        <v>0.89869753979739508</v>
      </c>
      <c r="O51" s="209">
        <f t="shared" si="18"/>
        <v>0.81291172595520422</v>
      </c>
      <c r="P51" s="209">
        <f>P19/P$9</f>
        <v>0.61566156615661571</v>
      </c>
    </row>
    <row r="52" spans="1:16">
      <c r="A52" s="11"/>
      <c r="B52" s="25" t="s">
        <v>1</v>
      </c>
      <c r="C52" s="3"/>
      <c r="D52" s="11"/>
      <c r="E52" s="210">
        <f>E20/E$9</f>
        <v>0.4075043630017452</v>
      </c>
      <c r="F52" s="210">
        <f t="shared" si="15"/>
        <v>0.21485411140583555</v>
      </c>
      <c r="G52" s="210">
        <f t="shared" ref="G52:I56" si="19">G20/G$9</f>
        <v>1.7768301350390904E-2</v>
      </c>
      <c r="H52" s="210">
        <f t="shared" si="19"/>
        <v>0.4377133105802048</v>
      </c>
      <c r="I52" s="210">
        <f t="shared" si="19"/>
        <v>0.21116279069767441</v>
      </c>
      <c r="J52" s="210">
        <f t="shared" ref="J52:K52" si="20">J20/J$9</f>
        <v>0.26991676575505352</v>
      </c>
      <c r="K52" s="210">
        <f t="shared" si="20"/>
        <v>0.27375565610859731</v>
      </c>
      <c r="L52" s="210">
        <f t="shared" ref="L52:M52" si="21">L20/L$9</f>
        <v>0.44335347432024169</v>
      </c>
      <c r="M52" s="210">
        <f t="shared" si="21"/>
        <v>0.40952380952380951</v>
      </c>
      <c r="N52" s="210">
        <f t="shared" ref="N52:O52" si="22">N20/N$9</f>
        <v>0.10130246020260492</v>
      </c>
      <c r="O52" s="210">
        <f t="shared" si="22"/>
        <v>0.18708827404479578</v>
      </c>
      <c r="P52" s="210">
        <f>P20/P$9</f>
        <v>0.38433843384338434</v>
      </c>
    </row>
    <row r="53" spans="1:16" ht="16.5">
      <c r="A53" s="12"/>
      <c r="B53" s="2" t="s">
        <v>195</v>
      </c>
      <c r="C53" s="12"/>
      <c r="D53" s="12"/>
      <c r="E53" s="209">
        <f t="shared" ref="E53" si="23">E21/E$9</f>
        <v>1.7452006980802793E-3</v>
      </c>
      <c r="F53" s="209">
        <f t="shared" si="15"/>
        <v>3.9787798408488064E-3</v>
      </c>
      <c r="G53" s="209">
        <f t="shared" si="19"/>
        <v>-3.5536602700781805E-3</v>
      </c>
      <c r="H53" s="209">
        <f t="shared" si="19"/>
        <v>8.5324232081911264E-4</v>
      </c>
      <c r="I53" s="209">
        <f t="shared" si="19"/>
        <v>1.8604651162790699E-3</v>
      </c>
      <c r="J53" s="209">
        <f t="shared" ref="J53:K55" si="24">J21/J$9</f>
        <v>1.1890606420927466E-3</v>
      </c>
      <c r="K53" s="209">
        <f t="shared" si="24"/>
        <v>1.6968325791855204E-3</v>
      </c>
      <c r="L53" s="209">
        <f t="shared" ref="L53:M53" si="25">L21/L$9</f>
        <v>1.5105740181268882E-3</v>
      </c>
      <c r="M53" s="209">
        <f t="shared" si="25"/>
        <v>0</v>
      </c>
      <c r="N53" s="209">
        <f t="shared" ref="N53:O53" si="26">N21/N$9</f>
        <v>-5.7887120115774236E-3</v>
      </c>
      <c r="O53" s="209">
        <f t="shared" si="26"/>
        <v>-3.3596837944664032E-2</v>
      </c>
      <c r="P53" s="209">
        <f>P21/P$9</f>
        <v>-4.5904590459045908E-2</v>
      </c>
    </row>
    <row r="54" spans="1:16">
      <c r="A54" s="12"/>
      <c r="B54" s="22" t="s">
        <v>44</v>
      </c>
      <c r="C54" s="4"/>
      <c r="D54" s="12"/>
      <c r="E54" s="207">
        <f t="shared" ref="E54" si="27">E22/E$9</f>
        <v>0.40924956369982546</v>
      </c>
      <c r="F54" s="207">
        <f t="shared" si="15"/>
        <v>0.21883289124668434</v>
      </c>
      <c r="G54" s="207">
        <f t="shared" si="19"/>
        <v>1.4214641080312722E-2</v>
      </c>
      <c r="H54" s="207">
        <f t="shared" si="19"/>
        <v>0.43856655290102387</v>
      </c>
      <c r="I54" s="207">
        <f t="shared" si="19"/>
        <v>0.21302325581395348</v>
      </c>
      <c r="J54" s="207">
        <f t="shared" si="24"/>
        <v>0.27110582639714625</v>
      </c>
      <c r="K54" s="207">
        <f t="shared" si="24"/>
        <v>0.27545248868778283</v>
      </c>
      <c r="L54" s="207">
        <f t="shared" ref="L54:M54" si="28">L22/L$9</f>
        <v>0.44486404833836857</v>
      </c>
      <c r="M54" s="207">
        <f t="shared" si="28"/>
        <v>0.40952380952380951</v>
      </c>
      <c r="N54" s="207">
        <f t="shared" ref="N54:O54" si="29">N22/N$9</f>
        <v>9.5513748191027495E-2</v>
      </c>
      <c r="O54" s="207">
        <f t="shared" si="29"/>
        <v>0.15349143610013175</v>
      </c>
      <c r="P54" s="207">
        <f>P22/P$9</f>
        <v>0.33843384338433841</v>
      </c>
    </row>
    <row r="55" spans="1:16" ht="16.5">
      <c r="A55" s="12"/>
      <c r="B55" s="2" t="s">
        <v>45</v>
      </c>
      <c r="C55" s="4"/>
      <c r="D55" s="12"/>
      <c r="E55" s="209">
        <f t="shared" ref="E55" si="30">E23/E$9</f>
        <v>0.1169284467713787</v>
      </c>
      <c r="F55" s="209">
        <f t="shared" si="15"/>
        <v>2.2546419098143235E-2</v>
      </c>
      <c r="G55" s="209">
        <f t="shared" si="19"/>
        <v>-5.614783226723525E-2</v>
      </c>
      <c r="H55" s="209">
        <f t="shared" si="19"/>
        <v>0.11092150170648464</v>
      </c>
      <c r="I55" s="209">
        <f t="shared" si="19"/>
        <v>4.0930232558139532E-2</v>
      </c>
      <c r="J55" s="209">
        <f t="shared" si="24"/>
        <v>2.3781212841854932E-3</v>
      </c>
      <c r="K55" s="209">
        <f t="shared" si="24"/>
        <v>7.5226244343891399E-2</v>
      </c>
      <c r="L55" s="209">
        <f t="shared" ref="L55:M55" si="31">L23/L$9</f>
        <v>0.10045317220543806</v>
      </c>
      <c r="M55" s="209">
        <f t="shared" si="31"/>
        <v>0.10095238095238095</v>
      </c>
      <c r="N55" s="209">
        <f t="shared" ref="N55:O55" si="32">N23/N$9</f>
        <v>1.4471780028943559E-2</v>
      </c>
      <c r="O55" s="209">
        <f t="shared" si="32"/>
        <v>3.8866930171278E-2</v>
      </c>
      <c r="P55" s="209">
        <f t="shared" ref="P55" si="33">P23/P$9</f>
        <v>7.4707470747074706E-2</v>
      </c>
    </row>
    <row r="56" spans="1:16" ht="16.5">
      <c r="A56" s="9"/>
      <c r="B56" s="25" t="s">
        <v>2</v>
      </c>
      <c r="C56" s="9"/>
      <c r="D56" s="9"/>
      <c r="E56" s="211">
        <f t="shared" ref="E56" si="34">E24/E$9</f>
        <v>0.29232111692844676</v>
      </c>
      <c r="F56" s="211">
        <f t="shared" si="15"/>
        <v>0.19628647214854111</v>
      </c>
      <c r="G56" s="211">
        <f t="shared" si="19"/>
        <v>7.0362473347547971E-2</v>
      </c>
      <c r="H56" s="211">
        <f t="shared" si="19"/>
        <v>0.32764505119453924</v>
      </c>
      <c r="I56" s="211">
        <f t="shared" si="19"/>
        <v>0.17209302325581396</v>
      </c>
      <c r="J56" s="211">
        <f t="shared" ref="J56:K56" si="35">J24/J$9</f>
        <v>0.26872770511296074</v>
      </c>
      <c r="K56" s="211">
        <f t="shared" si="35"/>
        <v>0.20022624434389141</v>
      </c>
      <c r="L56" s="211">
        <f t="shared" ref="L56:M56" si="36">L24/L$9</f>
        <v>0.34441087613293053</v>
      </c>
      <c r="M56" s="211">
        <f t="shared" si="36"/>
        <v>0.30857142857142855</v>
      </c>
      <c r="N56" s="211">
        <f t="shared" ref="N56:O56" si="37">N24/N$9</f>
        <v>8.1041968162083936E-2</v>
      </c>
      <c r="O56" s="211">
        <f t="shared" si="37"/>
        <v>0.11462450592885376</v>
      </c>
      <c r="P56" s="211">
        <f t="shared" ref="P56" si="38">P24/P$9</f>
        <v>0.26372637263726373</v>
      </c>
    </row>
    <row r="57" spans="1:16" ht="16.5">
      <c r="A57" s="9"/>
      <c r="B57" s="25"/>
      <c r="C57" s="9"/>
      <c r="D57" s="9"/>
      <c r="E57" s="211"/>
      <c r="F57" s="211"/>
      <c r="G57" s="211"/>
      <c r="H57" s="211"/>
      <c r="I57" s="211"/>
      <c r="J57" s="211"/>
      <c r="K57" s="211"/>
      <c r="L57" s="211"/>
      <c r="M57" s="211"/>
      <c r="N57" s="211"/>
      <c r="O57" s="211"/>
      <c r="P57" s="211"/>
    </row>
    <row r="58" spans="1:16">
      <c r="A58" s="20" t="s">
        <v>26</v>
      </c>
      <c r="B58" s="23"/>
      <c r="C58" s="24"/>
      <c r="D58" s="23"/>
      <c r="F58" s="190"/>
      <c r="G58" s="190"/>
      <c r="H58" s="190"/>
      <c r="I58" s="190"/>
      <c r="J58" s="190"/>
      <c r="K58" s="190"/>
      <c r="L58" s="190"/>
      <c r="M58" s="190"/>
      <c r="N58" s="190"/>
      <c r="O58" s="190"/>
      <c r="P58" s="190"/>
    </row>
    <row r="59" spans="1:16" ht="14.25" customHeight="1">
      <c r="A59" s="23"/>
      <c r="B59" s="24"/>
      <c r="C59" s="24"/>
      <c r="D59" s="23"/>
      <c r="E59" s="191" t="str">
        <f>E6</f>
        <v>Q2</v>
      </c>
      <c r="F59" s="191" t="str">
        <f>F6</f>
        <v>Q3</v>
      </c>
      <c r="G59" s="191" t="str">
        <f>G6</f>
        <v>Q4</v>
      </c>
      <c r="H59" s="191" t="str">
        <f>H6</f>
        <v>Q1</v>
      </c>
      <c r="I59" s="191" t="str">
        <f>I6</f>
        <v>Q2</v>
      </c>
      <c r="J59" s="191" t="str">
        <f>J6</f>
        <v>Q3</v>
      </c>
      <c r="K59" s="191" t="str">
        <f>K6</f>
        <v>Q4</v>
      </c>
      <c r="L59" s="191" t="str">
        <f>L6</f>
        <v>Q1</v>
      </c>
      <c r="M59" s="191" t="str">
        <f>M6</f>
        <v>Q2</v>
      </c>
      <c r="N59" s="191" t="str">
        <f>N6</f>
        <v>Q3</v>
      </c>
      <c r="O59" s="191" t="str">
        <f>O6</f>
        <v>Q4</v>
      </c>
      <c r="P59" s="191" t="str">
        <f>P6</f>
        <v>Q1</v>
      </c>
    </row>
    <row r="60" spans="1:16">
      <c r="A60" s="23"/>
      <c r="B60" s="26"/>
      <c r="C60" s="26"/>
      <c r="D60" s="23"/>
      <c r="E60" s="192" t="str">
        <f>E7</f>
        <v>CY11</v>
      </c>
      <c r="F60" s="192" t="str">
        <f>F7</f>
        <v>CY11</v>
      </c>
      <c r="G60" s="192" t="str">
        <f>G7</f>
        <v>CY11</v>
      </c>
      <c r="H60" s="192" t="str">
        <f>H7</f>
        <v>CY12</v>
      </c>
      <c r="I60" s="192" t="str">
        <f>I7</f>
        <v>CY12</v>
      </c>
      <c r="J60" s="192" t="str">
        <f>J7</f>
        <v>CY12</v>
      </c>
      <c r="K60" s="192" t="str">
        <f>K7</f>
        <v>CY12</v>
      </c>
      <c r="L60" s="192" t="str">
        <f>L7</f>
        <v>CY13</v>
      </c>
      <c r="M60" s="192" t="str">
        <f>M7</f>
        <v>CY13</v>
      </c>
      <c r="N60" s="192" t="str">
        <f>N7</f>
        <v>CY13</v>
      </c>
      <c r="O60" s="192" t="str">
        <f>O7</f>
        <v>CY13</v>
      </c>
      <c r="P60" s="192" t="str">
        <f>P7</f>
        <v>CY14</v>
      </c>
    </row>
    <row r="61" spans="1:16" ht="7.5" customHeight="1">
      <c r="A61" s="21"/>
      <c r="B61" s="21"/>
      <c r="C61" s="21"/>
      <c r="D61" s="21"/>
      <c r="E61" s="212"/>
      <c r="F61" s="212"/>
      <c r="G61" s="212"/>
      <c r="H61" s="212"/>
      <c r="I61" s="212"/>
      <c r="J61" s="212"/>
      <c r="K61" s="212"/>
      <c r="L61" s="212"/>
      <c r="M61" s="212"/>
      <c r="N61" s="212"/>
      <c r="O61" s="212"/>
      <c r="P61" s="212"/>
    </row>
    <row r="62" spans="1:16">
      <c r="A62" s="8"/>
      <c r="B62" s="1" t="s">
        <v>173</v>
      </c>
      <c r="C62" s="9"/>
      <c r="D62" s="8"/>
      <c r="E62" s="193">
        <v>699</v>
      </c>
      <c r="F62" s="193">
        <v>627</v>
      </c>
      <c r="G62" s="193">
        <v>2408</v>
      </c>
      <c r="H62" s="193">
        <v>587</v>
      </c>
      <c r="I62" s="193">
        <v>1054</v>
      </c>
      <c r="J62" s="193">
        <v>751</v>
      </c>
      <c r="K62" s="193">
        <v>2595</v>
      </c>
      <c r="L62" s="193">
        <v>804</v>
      </c>
      <c r="M62" s="193">
        <v>608</v>
      </c>
      <c r="N62" s="193">
        <v>657</v>
      </c>
      <c r="O62" s="193">
        <v>2272</v>
      </c>
      <c r="P62" s="193">
        <v>772</v>
      </c>
    </row>
    <row r="63" spans="1:16">
      <c r="A63" s="8"/>
      <c r="B63" s="1" t="s">
        <v>172</v>
      </c>
      <c r="C63" s="9"/>
      <c r="D63" s="8"/>
      <c r="E63" s="193"/>
      <c r="F63" s="193"/>
      <c r="G63" s="193"/>
      <c r="H63" s="193"/>
      <c r="I63" s="193"/>
      <c r="J63" s="193"/>
      <c r="K63" s="193"/>
      <c r="L63" s="193"/>
      <c r="M63" s="193"/>
      <c r="N63" s="193"/>
      <c r="O63" s="193"/>
      <c r="P63" s="193"/>
    </row>
    <row r="64" spans="1:16" s="43" customFormat="1">
      <c r="A64" s="10"/>
      <c r="C64" s="2" t="s">
        <v>183</v>
      </c>
      <c r="D64" s="10"/>
      <c r="E64" s="194">
        <v>135</v>
      </c>
      <c r="F64" s="194">
        <v>128</v>
      </c>
      <c r="G64" s="194">
        <v>690</v>
      </c>
      <c r="H64" s="194">
        <v>138</v>
      </c>
      <c r="I64" s="194">
        <v>168</v>
      </c>
      <c r="J64" s="194">
        <v>141</v>
      </c>
      <c r="K64" s="194">
        <v>669</v>
      </c>
      <c r="L64" s="194">
        <v>145</v>
      </c>
      <c r="M64" s="194">
        <v>102</v>
      </c>
      <c r="N64" s="194">
        <v>112</v>
      </c>
      <c r="O64" s="194">
        <v>683</v>
      </c>
      <c r="P64" s="194">
        <v>130</v>
      </c>
    </row>
    <row r="65" spans="1:17" s="43" customFormat="1">
      <c r="A65" s="10"/>
      <c r="C65" s="2" t="s">
        <v>282</v>
      </c>
      <c r="D65" s="10"/>
      <c r="E65" s="194">
        <f>59+3</f>
        <v>62</v>
      </c>
      <c r="F65" s="194">
        <f>59+4</f>
        <v>63</v>
      </c>
      <c r="G65" s="194">
        <f>58+7</f>
        <v>65</v>
      </c>
      <c r="H65" s="194">
        <f>59+10</f>
        <v>69</v>
      </c>
      <c r="I65" s="194">
        <f>64+7</f>
        <v>71</v>
      </c>
      <c r="J65" s="194">
        <f>56+6</f>
        <v>62</v>
      </c>
      <c r="K65" s="194">
        <f>53+7</f>
        <v>60</v>
      </c>
      <c r="L65" s="194">
        <v>57</v>
      </c>
      <c r="M65" s="194">
        <v>54</v>
      </c>
      <c r="N65" s="194">
        <v>43</v>
      </c>
      <c r="O65" s="194">
        <v>50</v>
      </c>
      <c r="P65" s="194">
        <v>58</v>
      </c>
    </row>
    <row r="66" spans="1:17" s="43" customFormat="1">
      <c r="A66" s="10"/>
      <c r="C66" s="2" t="s">
        <v>181</v>
      </c>
      <c r="D66" s="10"/>
      <c r="E66" s="194">
        <v>12</v>
      </c>
      <c r="F66" s="194">
        <v>14</v>
      </c>
      <c r="G66" s="194">
        <v>119</v>
      </c>
      <c r="H66" s="194">
        <v>10</v>
      </c>
      <c r="I66" s="194">
        <v>54</v>
      </c>
      <c r="J66" s="194">
        <v>41</v>
      </c>
      <c r="K66" s="194">
        <v>115</v>
      </c>
      <c r="L66" s="194">
        <v>23</v>
      </c>
      <c r="M66" s="194">
        <v>9</v>
      </c>
      <c r="N66" s="194">
        <v>12</v>
      </c>
      <c r="O66" s="194">
        <v>129</v>
      </c>
      <c r="P66" s="194">
        <v>25</v>
      </c>
    </row>
    <row r="67" spans="1:17" s="43" customFormat="1">
      <c r="A67" s="10"/>
      <c r="C67" s="2" t="s">
        <v>182</v>
      </c>
      <c r="D67" s="10"/>
      <c r="E67" s="194">
        <v>12</v>
      </c>
      <c r="F67" s="194">
        <v>7</v>
      </c>
      <c r="G67" s="194">
        <v>45</v>
      </c>
      <c r="H67" s="194">
        <v>3</v>
      </c>
      <c r="I67" s="194">
        <v>18</v>
      </c>
      <c r="J67" s="194">
        <v>9</v>
      </c>
      <c r="K67" s="194">
        <v>32</v>
      </c>
      <c r="L67" s="194">
        <v>32</v>
      </c>
      <c r="M67" s="194">
        <v>10</v>
      </c>
      <c r="N67" s="194">
        <v>2</v>
      </c>
      <c r="O67" s="194">
        <v>16</v>
      </c>
      <c r="P67" s="194">
        <v>0</v>
      </c>
    </row>
    <row r="68" spans="1:17">
      <c r="A68" s="10"/>
      <c r="B68" s="10"/>
      <c r="C68" s="6" t="s">
        <v>39</v>
      </c>
      <c r="D68" s="10"/>
      <c r="E68" s="195">
        <f>111-3</f>
        <v>108</v>
      </c>
      <c r="F68" s="195">
        <f>128-4</f>
        <v>124</v>
      </c>
      <c r="G68" s="195">
        <f>231-7</f>
        <v>224</v>
      </c>
      <c r="H68" s="195">
        <f>120-10</f>
        <v>110</v>
      </c>
      <c r="I68" s="195">
        <f>147-7</f>
        <v>140</v>
      </c>
      <c r="J68" s="195">
        <f>126-6</f>
        <v>120</v>
      </c>
      <c r="K68" s="195">
        <f>223-7</f>
        <v>216</v>
      </c>
      <c r="L68" s="195">
        <v>118</v>
      </c>
      <c r="M68" s="195">
        <v>116</v>
      </c>
      <c r="N68" s="195">
        <v>131</v>
      </c>
      <c r="O68" s="195">
        <v>187</v>
      </c>
      <c r="P68" s="195">
        <v>135</v>
      </c>
    </row>
    <row r="69" spans="1:17">
      <c r="A69" s="10"/>
      <c r="B69" s="10"/>
      <c r="C69" s="6" t="s">
        <v>40</v>
      </c>
      <c r="D69" s="10"/>
      <c r="E69" s="195">
        <v>92</v>
      </c>
      <c r="F69" s="195">
        <v>113</v>
      </c>
      <c r="G69" s="195">
        <v>279</v>
      </c>
      <c r="H69" s="195">
        <v>77</v>
      </c>
      <c r="I69" s="195">
        <v>135</v>
      </c>
      <c r="J69" s="195">
        <v>129</v>
      </c>
      <c r="K69" s="195">
        <v>230</v>
      </c>
      <c r="L69" s="195">
        <v>105</v>
      </c>
      <c r="M69" s="195">
        <v>114</v>
      </c>
      <c r="N69" s="195">
        <v>142</v>
      </c>
      <c r="O69" s="195">
        <v>237</v>
      </c>
      <c r="P69" s="195">
        <v>102</v>
      </c>
    </row>
    <row r="70" spans="1:17" ht="16.5">
      <c r="A70" s="10"/>
      <c r="B70" s="10"/>
      <c r="C70" s="6" t="s">
        <v>41</v>
      </c>
      <c r="D70" s="10"/>
      <c r="E70" s="196">
        <v>113</v>
      </c>
      <c r="F70" s="196">
        <v>93</v>
      </c>
      <c r="G70" s="196">
        <v>96</v>
      </c>
      <c r="H70" s="196">
        <v>90</v>
      </c>
      <c r="I70" s="196">
        <v>168</v>
      </c>
      <c r="J70" s="196">
        <v>95</v>
      </c>
      <c r="K70" s="196">
        <v>119</v>
      </c>
      <c r="L70" s="196">
        <v>77</v>
      </c>
      <c r="M70" s="196">
        <v>84</v>
      </c>
      <c r="N70" s="196">
        <v>87</v>
      </c>
      <c r="O70" s="196">
        <v>110</v>
      </c>
      <c r="P70" s="196">
        <v>82</v>
      </c>
    </row>
    <row r="71" spans="1:17" ht="16.5">
      <c r="A71" s="10"/>
      <c r="B71" s="10"/>
      <c r="C71" s="10"/>
      <c r="D71" s="10" t="s">
        <v>171</v>
      </c>
      <c r="E71" s="196">
        <f t="shared" ref="E71:F71" si="39">SUM(E64:E70)</f>
        <v>534</v>
      </c>
      <c r="F71" s="196">
        <f t="shared" si="39"/>
        <v>542</v>
      </c>
      <c r="G71" s="196">
        <f t="shared" ref="G71:H71" si="40">SUM(G64:G70)</f>
        <v>1518</v>
      </c>
      <c r="H71" s="196">
        <f t="shared" si="40"/>
        <v>497</v>
      </c>
      <c r="I71" s="196">
        <f t="shared" ref="I71:J71" si="41">SUM(I64:I70)</f>
        <v>754</v>
      </c>
      <c r="J71" s="196">
        <f t="shared" si="41"/>
        <v>597</v>
      </c>
      <c r="K71" s="196">
        <f t="shared" ref="K71:L71" si="42">SUM(K64:K70)</f>
        <v>1441</v>
      </c>
      <c r="L71" s="196">
        <f t="shared" si="42"/>
        <v>557</v>
      </c>
      <c r="M71" s="196">
        <f t="shared" ref="M71:N71" si="43">SUM(M64:M70)</f>
        <v>489</v>
      </c>
      <c r="N71" s="196">
        <f t="shared" si="43"/>
        <v>529</v>
      </c>
      <c r="O71" s="196">
        <f t="shared" ref="O71:P71" si="44">SUM(O64:O70)</f>
        <v>1412</v>
      </c>
      <c r="P71" s="196">
        <f t="shared" si="44"/>
        <v>532</v>
      </c>
    </row>
    <row r="72" spans="1:17">
      <c r="A72" s="11"/>
      <c r="B72" s="25" t="s">
        <v>1</v>
      </c>
      <c r="C72" s="3"/>
      <c r="D72" s="11"/>
      <c r="E72" s="197">
        <f t="shared" ref="E72:J72" si="45">+E62-E71</f>
        <v>165</v>
      </c>
      <c r="F72" s="197">
        <f t="shared" si="45"/>
        <v>85</v>
      </c>
      <c r="G72" s="197">
        <f t="shared" si="45"/>
        <v>890</v>
      </c>
      <c r="H72" s="197">
        <f t="shared" si="45"/>
        <v>90</v>
      </c>
      <c r="I72" s="197">
        <f t="shared" si="45"/>
        <v>300</v>
      </c>
      <c r="J72" s="197">
        <f t="shared" si="45"/>
        <v>154</v>
      </c>
      <c r="K72" s="197">
        <f t="shared" ref="K72:L72" si="46">+K62-K71</f>
        <v>1154</v>
      </c>
      <c r="L72" s="197">
        <f t="shared" si="46"/>
        <v>247</v>
      </c>
      <c r="M72" s="197">
        <f t="shared" ref="M72:N72" si="47">+M62-M71</f>
        <v>119</v>
      </c>
      <c r="N72" s="197">
        <f t="shared" si="47"/>
        <v>128</v>
      </c>
      <c r="O72" s="197">
        <f t="shared" ref="O72:P72" si="48">+O62-O71</f>
        <v>860</v>
      </c>
      <c r="P72" s="197">
        <f t="shared" si="48"/>
        <v>240</v>
      </c>
    </row>
    <row r="73" spans="1:17" s="46" customFormat="1" ht="16.5">
      <c r="A73" s="44"/>
      <c r="B73" s="45" t="s">
        <v>195</v>
      </c>
      <c r="C73" s="44"/>
      <c r="D73" s="44"/>
      <c r="E73" s="196">
        <v>2</v>
      </c>
      <c r="F73" s="196">
        <v>3</v>
      </c>
      <c r="G73" s="196">
        <v>-5</v>
      </c>
      <c r="H73" s="196">
        <v>1</v>
      </c>
      <c r="I73" s="196">
        <v>2</v>
      </c>
      <c r="J73" s="196">
        <v>1</v>
      </c>
      <c r="K73" s="196">
        <v>3</v>
      </c>
      <c r="L73" s="196">
        <v>2</v>
      </c>
      <c r="M73" s="196">
        <v>0</v>
      </c>
      <c r="N73" s="196">
        <v>-4</v>
      </c>
      <c r="O73" s="196">
        <v>-51</v>
      </c>
      <c r="P73" s="196">
        <v>-51</v>
      </c>
    </row>
    <row r="74" spans="1:17" s="46" customFormat="1">
      <c r="A74" s="44"/>
      <c r="B74" s="47" t="s">
        <v>44</v>
      </c>
      <c r="C74" s="48"/>
      <c r="D74" s="44"/>
      <c r="E74" s="195">
        <f t="shared" ref="E74" si="49">SUM(E72:E73)</f>
        <v>167</v>
      </c>
      <c r="F74" s="195">
        <f t="shared" ref="F74:G74" si="50">SUM(F72:F73)</f>
        <v>88</v>
      </c>
      <c r="G74" s="195">
        <f t="shared" si="50"/>
        <v>885</v>
      </c>
      <c r="H74" s="195">
        <f t="shared" ref="H74:I74" si="51">SUM(H72:H73)</f>
        <v>91</v>
      </c>
      <c r="I74" s="195">
        <f t="shared" si="51"/>
        <v>302</v>
      </c>
      <c r="J74" s="195">
        <f t="shared" ref="J74:K74" si="52">SUM(J72:J73)</f>
        <v>155</v>
      </c>
      <c r="K74" s="195">
        <f t="shared" si="52"/>
        <v>1157</v>
      </c>
      <c r="L74" s="195">
        <f t="shared" ref="L74:M74" si="53">SUM(L72:L73)</f>
        <v>249</v>
      </c>
      <c r="M74" s="195">
        <f t="shared" si="53"/>
        <v>119</v>
      </c>
      <c r="N74" s="195">
        <f t="shared" ref="N74:O74" si="54">SUM(N72:N73)</f>
        <v>124</v>
      </c>
      <c r="O74" s="195">
        <f t="shared" si="54"/>
        <v>809</v>
      </c>
      <c r="P74" s="195">
        <f t="shared" ref="P74" si="55">SUM(P72:P73)</f>
        <v>189</v>
      </c>
    </row>
    <row r="75" spans="1:17" s="46" customFormat="1" ht="16.5">
      <c r="A75" s="44"/>
      <c r="B75" s="45" t="s">
        <v>45</v>
      </c>
      <c r="C75" s="48"/>
      <c r="D75" s="44"/>
      <c r="E75" s="196">
        <v>49</v>
      </c>
      <c r="F75" s="196">
        <v>1</v>
      </c>
      <c r="G75" s="196">
        <v>160</v>
      </c>
      <c r="H75" s="196">
        <v>24</v>
      </c>
      <c r="I75" s="196">
        <v>78</v>
      </c>
      <c r="J75" s="196">
        <v>-13</v>
      </c>
      <c r="K75" s="196">
        <v>266</v>
      </c>
      <c r="L75" s="196">
        <v>50</v>
      </c>
      <c r="M75" s="196">
        <v>29</v>
      </c>
      <c r="N75" s="196">
        <v>34</v>
      </c>
      <c r="O75" s="196">
        <v>188</v>
      </c>
      <c r="P75" s="196">
        <v>48</v>
      </c>
    </row>
    <row r="76" spans="1:17" s="46" customFormat="1" ht="16.5">
      <c r="A76" s="49"/>
      <c r="B76" s="50" t="s">
        <v>2</v>
      </c>
      <c r="C76" s="49"/>
      <c r="D76" s="49"/>
      <c r="E76" s="198">
        <f t="shared" ref="E76" si="56">E74-E75</f>
        <v>118</v>
      </c>
      <c r="F76" s="198">
        <f t="shared" ref="F76" si="57">F74-F75</f>
        <v>87</v>
      </c>
      <c r="G76" s="198">
        <f t="shared" ref="G76:L76" si="58">G74-G75</f>
        <v>725</v>
      </c>
      <c r="H76" s="198">
        <f t="shared" si="58"/>
        <v>67</v>
      </c>
      <c r="I76" s="198">
        <f t="shared" si="58"/>
        <v>224</v>
      </c>
      <c r="J76" s="198">
        <f t="shared" si="58"/>
        <v>168</v>
      </c>
      <c r="K76" s="198">
        <f t="shared" si="58"/>
        <v>891</v>
      </c>
      <c r="L76" s="198">
        <f t="shared" si="58"/>
        <v>199</v>
      </c>
      <c r="M76" s="198">
        <f t="shared" ref="M76:N76" si="59">M74-M75</f>
        <v>90</v>
      </c>
      <c r="N76" s="198">
        <f t="shared" si="59"/>
        <v>90</v>
      </c>
      <c r="O76" s="198">
        <f t="shared" ref="O76:P76" si="60">O74-O75</f>
        <v>621</v>
      </c>
      <c r="P76" s="198">
        <f t="shared" si="60"/>
        <v>141</v>
      </c>
    </row>
    <row r="77" spans="1:17" ht="24.75" customHeight="1">
      <c r="A77" s="10"/>
      <c r="B77" s="363" t="s">
        <v>225</v>
      </c>
      <c r="C77" s="363"/>
      <c r="D77" s="363"/>
      <c r="E77" s="309">
        <v>117</v>
      </c>
      <c r="F77" s="309">
        <v>86</v>
      </c>
      <c r="G77" s="309">
        <v>714</v>
      </c>
      <c r="H77" s="309">
        <v>65</v>
      </c>
      <c r="I77" s="309">
        <v>220</v>
      </c>
      <c r="J77" s="309">
        <v>164</v>
      </c>
      <c r="K77" s="309">
        <v>873</v>
      </c>
      <c r="L77" s="309">
        <v>194</v>
      </c>
      <c r="M77" s="309">
        <v>88</v>
      </c>
      <c r="N77" s="309">
        <v>88</v>
      </c>
      <c r="O77" s="309">
        <v>602</v>
      </c>
      <c r="P77" s="309">
        <v>136</v>
      </c>
      <c r="Q77" s="310"/>
    </row>
    <row r="78" spans="1:17" ht="20.25" customHeight="1">
      <c r="A78" s="9"/>
      <c r="B78" s="25"/>
      <c r="C78" s="9"/>
      <c r="D78" s="9"/>
      <c r="E78" s="198"/>
      <c r="F78" s="271"/>
      <c r="G78" s="271"/>
      <c r="H78" s="271"/>
      <c r="I78" s="271"/>
      <c r="J78" s="271"/>
      <c r="K78" s="271"/>
      <c r="L78" s="271"/>
      <c r="M78" s="271"/>
      <c r="N78" s="271"/>
      <c r="O78" s="271"/>
      <c r="P78" s="271"/>
    </row>
    <row r="79" spans="1:17">
      <c r="A79" s="31"/>
      <c r="B79" s="29" t="s">
        <v>124</v>
      </c>
      <c r="C79" s="29"/>
      <c r="D79" s="29"/>
      <c r="E79" s="199"/>
      <c r="F79" s="199"/>
      <c r="G79" s="199"/>
      <c r="H79" s="199"/>
      <c r="I79" s="199"/>
      <c r="J79" s="199"/>
      <c r="K79" s="199"/>
      <c r="L79" s="199"/>
      <c r="M79" s="199"/>
      <c r="N79" s="199"/>
      <c r="O79" s="199"/>
      <c r="P79" s="199"/>
    </row>
    <row r="80" spans="1:17">
      <c r="A80" s="31"/>
      <c r="B80" s="29"/>
      <c r="C80" s="28" t="s">
        <v>31</v>
      </c>
      <c r="D80" s="29"/>
      <c r="E80" s="201">
        <v>0.1</v>
      </c>
      <c r="F80" s="201">
        <v>7.0000000000000007E-2</v>
      </c>
      <c r="G80" s="201">
        <v>0.63</v>
      </c>
      <c r="H80" s="201">
        <v>0.06</v>
      </c>
      <c r="I80" s="201">
        <v>0.2</v>
      </c>
      <c r="J80" s="201">
        <v>0.15</v>
      </c>
      <c r="K80" s="201">
        <v>0.78</v>
      </c>
      <c r="L80" s="201">
        <v>0.17</v>
      </c>
      <c r="M80" s="201">
        <v>0.08</v>
      </c>
      <c r="N80" s="201">
        <v>0.08</v>
      </c>
      <c r="O80" s="201">
        <v>0.81</v>
      </c>
      <c r="P80" s="201">
        <v>0.19</v>
      </c>
      <c r="Q80" s="257"/>
    </row>
    <row r="81" spans="1:17">
      <c r="A81" s="31"/>
      <c r="B81" s="29"/>
      <c r="C81" s="28" t="s">
        <v>32</v>
      </c>
      <c r="D81" s="29"/>
      <c r="E81" s="201">
        <v>0.1</v>
      </c>
      <c r="F81" s="201">
        <v>7.0000000000000007E-2</v>
      </c>
      <c r="G81" s="201">
        <v>0.62</v>
      </c>
      <c r="H81" s="201">
        <v>0.06</v>
      </c>
      <c r="I81" s="201">
        <v>0.2</v>
      </c>
      <c r="J81" s="201">
        <v>0.15</v>
      </c>
      <c r="K81" s="201">
        <v>0.78</v>
      </c>
      <c r="L81" s="201">
        <v>0.17</v>
      </c>
      <c r="M81" s="201">
        <v>0.08</v>
      </c>
      <c r="N81" s="201">
        <v>0.08</v>
      </c>
      <c r="O81" s="201">
        <v>0.79</v>
      </c>
      <c r="P81" s="201">
        <v>0.19</v>
      </c>
      <c r="Q81" s="257"/>
    </row>
    <row r="82" spans="1:17">
      <c r="A82" s="31"/>
      <c r="B82" s="29"/>
      <c r="C82" s="18"/>
      <c r="D82" s="29"/>
      <c r="E82" s="201"/>
      <c r="F82" s="201"/>
      <c r="G82" s="201"/>
      <c r="H82" s="201"/>
      <c r="I82" s="201"/>
      <c r="J82" s="201"/>
      <c r="K82" s="201"/>
      <c r="L82" s="201"/>
      <c r="M82" s="201"/>
      <c r="N82" s="201"/>
      <c r="O82" s="201"/>
      <c r="P82" s="201"/>
    </row>
    <row r="83" spans="1:17">
      <c r="A83" s="20" t="s">
        <v>122</v>
      </c>
      <c r="B83" s="29"/>
      <c r="C83" s="18"/>
      <c r="D83" s="29"/>
      <c r="E83" s="205"/>
      <c r="F83" s="205"/>
      <c r="G83" s="205"/>
      <c r="H83" s="205"/>
      <c r="I83" s="205"/>
      <c r="J83" s="205"/>
      <c r="K83" s="205"/>
      <c r="L83" s="205"/>
      <c r="M83" s="205"/>
      <c r="N83" s="205"/>
      <c r="O83" s="205"/>
      <c r="P83" s="205"/>
    </row>
    <row r="84" spans="1:17">
      <c r="A84" s="31"/>
      <c r="B84" s="29"/>
      <c r="C84" s="18"/>
      <c r="D84" s="29"/>
      <c r="E84" s="191" t="str">
        <f t="shared" ref="E84" si="61">E59</f>
        <v>Q2</v>
      </c>
      <c r="F84" s="191" t="str">
        <f t="shared" ref="F84:G84" si="62">F59</f>
        <v>Q3</v>
      </c>
      <c r="G84" s="191" t="str">
        <f t="shared" si="62"/>
        <v>Q4</v>
      </c>
      <c r="H84" s="191" t="str">
        <f t="shared" ref="H84:I84" si="63">H59</f>
        <v>Q1</v>
      </c>
      <c r="I84" s="191" t="str">
        <f t="shared" si="63"/>
        <v>Q2</v>
      </c>
      <c r="J84" s="191" t="str">
        <f t="shared" ref="J84:K84" si="64">J59</f>
        <v>Q3</v>
      </c>
      <c r="K84" s="191" t="str">
        <f t="shared" si="64"/>
        <v>Q4</v>
      </c>
      <c r="L84" s="191" t="str">
        <f t="shared" ref="L84:M84" si="65">L59</f>
        <v>Q1</v>
      </c>
      <c r="M84" s="191" t="str">
        <f t="shared" si="65"/>
        <v>Q2</v>
      </c>
      <c r="N84" s="191" t="str">
        <f t="shared" ref="N84:O84" si="66">N59</f>
        <v>Q3</v>
      </c>
      <c r="O84" s="191" t="str">
        <f t="shared" si="66"/>
        <v>Q4</v>
      </c>
      <c r="P84" s="191" t="str">
        <f t="shared" ref="P84" si="67">P59</f>
        <v>Q1</v>
      </c>
    </row>
    <row r="85" spans="1:17">
      <c r="A85" s="31"/>
      <c r="B85" s="29"/>
      <c r="C85" s="18"/>
      <c r="D85" s="29"/>
      <c r="E85" s="192" t="str">
        <f t="shared" ref="E85" si="68">E60</f>
        <v>CY11</v>
      </c>
      <c r="F85" s="192" t="str">
        <f t="shared" ref="F85:G85" si="69">F60</f>
        <v>CY11</v>
      </c>
      <c r="G85" s="192" t="str">
        <f t="shared" si="69"/>
        <v>CY11</v>
      </c>
      <c r="H85" s="192" t="str">
        <f t="shared" ref="H85:I85" si="70">H60</f>
        <v>CY12</v>
      </c>
      <c r="I85" s="192" t="str">
        <f t="shared" si="70"/>
        <v>CY12</v>
      </c>
      <c r="J85" s="192" t="str">
        <f t="shared" ref="J85:K85" si="71">J60</f>
        <v>CY12</v>
      </c>
      <c r="K85" s="192" t="str">
        <f t="shared" si="71"/>
        <v>CY12</v>
      </c>
      <c r="L85" s="192" t="str">
        <f t="shared" ref="L85:M85" si="72">L60</f>
        <v>CY13</v>
      </c>
      <c r="M85" s="192" t="str">
        <f t="shared" si="72"/>
        <v>CY13</v>
      </c>
      <c r="N85" s="192" t="str">
        <f t="shared" ref="N85:O85" si="73">N60</f>
        <v>CY13</v>
      </c>
      <c r="O85" s="192" t="str">
        <f t="shared" si="73"/>
        <v>CY13</v>
      </c>
      <c r="P85" s="192" t="str">
        <f t="shared" ref="P85" si="74">P60</f>
        <v>CY14</v>
      </c>
    </row>
    <row r="86" spans="1:17" ht="7.5" customHeight="1">
      <c r="A86" s="31"/>
      <c r="B86" s="29"/>
      <c r="C86" s="18"/>
      <c r="D86" s="29"/>
      <c r="E86" s="206"/>
      <c r="F86" s="206"/>
      <c r="G86" s="206"/>
      <c r="H86" s="206"/>
      <c r="I86" s="206"/>
      <c r="J86" s="206"/>
      <c r="K86" s="206"/>
      <c r="L86" s="206"/>
      <c r="M86" s="206"/>
      <c r="N86" s="206"/>
      <c r="O86" s="206"/>
      <c r="P86" s="206"/>
    </row>
    <row r="87" spans="1:17" ht="15.75" customHeight="1">
      <c r="A87" s="31"/>
      <c r="B87" s="1" t="s">
        <v>172</v>
      </c>
      <c r="C87" s="18"/>
      <c r="D87" s="29"/>
      <c r="E87" s="206"/>
      <c r="F87" s="206"/>
      <c r="G87" s="206"/>
      <c r="H87" s="206"/>
      <c r="I87" s="206"/>
      <c r="J87" s="206"/>
      <c r="K87" s="206"/>
      <c r="L87" s="206"/>
      <c r="M87" s="206"/>
      <c r="N87" s="206"/>
      <c r="O87" s="206"/>
      <c r="P87" s="206"/>
    </row>
    <row r="88" spans="1:17">
      <c r="A88" s="7"/>
      <c r="B88" s="2"/>
      <c r="C88" s="2" t="s">
        <v>183</v>
      </c>
      <c r="D88" s="7"/>
      <c r="E88" s="207">
        <f t="shared" ref="E88:E92" si="75">E64/E$62</f>
        <v>0.19313304721030042</v>
      </c>
      <c r="F88" s="207">
        <f t="shared" ref="F88:G100" si="76">F64/F$62</f>
        <v>0.20414673046251994</v>
      </c>
      <c r="G88" s="207">
        <f t="shared" si="76"/>
        <v>0.28654485049833889</v>
      </c>
      <c r="H88" s="207">
        <f t="shared" ref="H88:I100" si="77">H64/H$62</f>
        <v>0.23509369676320271</v>
      </c>
      <c r="I88" s="207">
        <f t="shared" si="77"/>
        <v>0.15939278937381404</v>
      </c>
      <c r="J88" s="207">
        <f t="shared" ref="J88:K100" si="78">J64/J$62</f>
        <v>0.1877496671105193</v>
      </c>
      <c r="K88" s="207">
        <f t="shared" si="78"/>
        <v>0.25780346820809247</v>
      </c>
      <c r="L88" s="207">
        <f>L64/L$62</f>
        <v>0.18034825870646767</v>
      </c>
      <c r="M88" s="207">
        <f>M64/M$62</f>
        <v>0.16776315789473684</v>
      </c>
      <c r="N88" s="207">
        <f>N64/N$62</f>
        <v>0.17047184170471841</v>
      </c>
      <c r="O88" s="207">
        <f>O64/O$62</f>
        <v>0.30061619718309857</v>
      </c>
      <c r="P88" s="207">
        <f>P64/P$62</f>
        <v>0.16839378238341968</v>
      </c>
    </row>
    <row r="89" spans="1:17">
      <c r="A89" s="7"/>
      <c r="B89" s="2"/>
      <c r="C89" s="2" t="s">
        <v>282</v>
      </c>
      <c r="D89" s="7"/>
      <c r="E89" s="207">
        <f t="shared" si="75"/>
        <v>8.869814020028613E-2</v>
      </c>
      <c r="F89" s="207">
        <f t="shared" si="76"/>
        <v>0.10047846889952153</v>
      </c>
      <c r="G89" s="207">
        <f t="shared" si="76"/>
        <v>2.6993355481727575E-2</v>
      </c>
      <c r="H89" s="207">
        <f t="shared" si="77"/>
        <v>0.11754684838160136</v>
      </c>
      <c r="I89" s="207">
        <f t="shared" si="77"/>
        <v>6.7362428842504748E-2</v>
      </c>
      <c r="J89" s="207">
        <f t="shared" si="78"/>
        <v>8.2556591211717711E-2</v>
      </c>
      <c r="K89" s="207">
        <f t="shared" si="78"/>
        <v>2.3121387283236993E-2</v>
      </c>
      <c r="L89" s="207">
        <f t="shared" ref="L89" si="79">L65/L$62</f>
        <v>7.0895522388059698E-2</v>
      </c>
      <c r="M89" s="207">
        <f>M65/M$62</f>
        <v>8.8815789473684209E-2</v>
      </c>
      <c r="N89" s="207">
        <f>N65/N$62</f>
        <v>6.5449010654490103E-2</v>
      </c>
      <c r="O89" s="207">
        <f>O65/O$62</f>
        <v>2.2007042253521125E-2</v>
      </c>
      <c r="P89" s="207">
        <f>P65/P$62</f>
        <v>7.512953367875648E-2</v>
      </c>
    </row>
    <row r="90" spans="1:17">
      <c r="A90" s="7"/>
      <c r="B90" s="2"/>
      <c r="C90" s="2" t="s">
        <v>181</v>
      </c>
      <c r="D90" s="7"/>
      <c r="E90" s="207">
        <f t="shared" si="75"/>
        <v>1.7167381974248927E-2</v>
      </c>
      <c r="F90" s="207">
        <f t="shared" si="76"/>
        <v>2.2328548644338118E-2</v>
      </c>
      <c r="G90" s="207">
        <f t="shared" si="76"/>
        <v>4.9418604651162788E-2</v>
      </c>
      <c r="H90" s="207">
        <f t="shared" si="77"/>
        <v>1.7035775127768313E-2</v>
      </c>
      <c r="I90" s="207">
        <f t="shared" si="77"/>
        <v>5.1233396584440226E-2</v>
      </c>
      <c r="J90" s="207">
        <f t="shared" si="78"/>
        <v>5.459387483355526E-2</v>
      </c>
      <c r="K90" s="207">
        <f t="shared" si="78"/>
        <v>4.4315992292870907E-2</v>
      </c>
      <c r="L90" s="207">
        <f t="shared" ref="L90:M90" si="80">L66/L$62</f>
        <v>2.8606965174129355E-2</v>
      </c>
      <c r="M90" s="207">
        <f t="shared" si="80"/>
        <v>1.4802631578947368E-2</v>
      </c>
      <c r="N90" s="207">
        <f t="shared" ref="N90:O90" si="81">N66/N$62</f>
        <v>1.8264840182648401E-2</v>
      </c>
      <c r="O90" s="207">
        <f t="shared" si="81"/>
        <v>5.6778169014084508E-2</v>
      </c>
      <c r="P90" s="207">
        <f t="shared" ref="P90" si="82">P66/P$62</f>
        <v>3.2383419689119168E-2</v>
      </c>
    </row>
    <row r="91" spans="1:17">
      <c r="A91" s="7"/>
      <c r="B91" s="2"/>
      <c r="C91" s="2" t="s">
        <v>182</v>
      </c>
      <c r="D91" s="7"/>
      <c r="E91" s="207">
        <f t="shared" si="75"/>
        <v>1.7167381974248927E-2</v>
      </c>
      <c r="F91" s="207">
        <f t="shared" si="76"/>
        <v>1.1164274322169059E-2</v>
      </c>
      <c r="G91" s="207">
        <f t="shared" si="76"/>
        <v>1.8687707641196014E-2</v>
      </c>
      <c r="H91" s="207">
        <f t="shared" si="77"/>
        <v>5.1107325383304937E-3</v>
      </c>
      <c r="I91" s="207">
        <f t="shared" si="77"/>
        <v>1.7077798861480076E-2</v>
      </c>
      <c r="J91" s="207">
        <f t="shared" si="78"/>
        <v>1.1984021304926764E-2</v>
      </c>
      <c r="K91" s="207">
        <f t="shared" si="78"/>
        <v>1.233140655105973E-2</v>
      </c>
      <c r="L91" s="207">
        <f t="shared" ref="L91:M91" si="83">L67/L$62</f>
        <v>3.9800995024875621E-2</v>
      </c>
      <c r="M91" s="207">
        <f t="shared" si="83"/>
        <v>1.6447368421052631E-2</v>
      </c>
      <c r="N91" s="207">
        <f t="shared" ref="N91:O91" si="84">N67/N$62</f>
        <v>3.0441400304414001E-3</v>
      </c>
      <c r="O91" s="207">
        <f t="shared" si="84"/>
        <v>7.0422535211267607E-3</v>
      </c>
      <c r="P91" s="207">
        <f t="shared" ref="P91" si="85">P67/P$62</f>
        <v>0</v>
      </c>
    </row>
    <row r="92" spans="1:17">
      <c r="A92" s="10"/>
      <c r="B92" s="10"/>
      <c r="C92" s="6" t="s">
        <v>39</v>
      </c>
      <c r="D92" s="10"/>
      <c r="E92" s="207">
        <f t="shared" si="75"/>
        <v>0.15450643776824036</v>
      </c>
      <c r="F92" s="207">
        <f t="shared" si="76"/>
        <v>0.19776714513556617</v>
      </c>
      <c r="G92" s="207">
        <f t="shared" si="76"/>
        <v>9.3023255813953487E-2</v>
      </c>
      <c r="H92" s="207">
        <f t="shared" si="77"/>
        <v>0.18739352640545145</v>
      </c>
      <c r="I92" s="207">
        <f t="shared" si="77"/>
        <v>0.13282732447817835</v>
      </c>
      <c r="J92" s="207">
        <f t="shared" si="78"/>
        <v>0.15978695073235685</v>
      </c>
      <c r="K92" s="207">
        <f t="shared" si="78"/>
        <v>8.3236994219653179E-2</v>
      </c>
      <c r="L92" s="207">
        <f>L68/L$62</f>
        <v>0.14676616915422885</v>
      </c>
      <c r="M92" s="207">
        <f>M68/M$62</f>
        <v>0.19078947368421054</v>
      </c>
      <c r="N92" s="207">
        <f>N68/N$62</f>
        <v>0.19939117199391171</v>
      </c>
      <c r="O92" s="207">
        <f>O68/O$62</f>
        <v>8.2306338028169015E-2</v>
      </c>
      <c r="P92" s="207">
        <f>P68/P$62</f>
        <v>0.17487046632124353</v>
      </c>
    </row>
    <row r="93" spans="1:17">
      <c r="A93" s="10"/>
      <c r="B93" s="10"/>
      <c r="C93" s="6" t="s">
        <v>40</v>
      </c>
      <c r="D93" s="10"/>
      <c r="E93" s="207">
        <f t="shared" ref="E93" si="86">E69/E$62</f>
        <v>0.13161659513590845</v>
      </c>
      <c r="F93" s="207">
        <f t="shared" si="76"/>
        <v>0.18022328548644337</v>
      </c>
      <c r="G93" s="207">
        <f t="shared" si="76"/>
        <v>0.11586378737541528</v>
      </c>
      <c r="H93" s="207">
        <f t="shared" si="77"/>
        <v>0.131175468483816</v>
      </c>
      <c r="I93" s="207">
        <f t="shared" si="77"/>
        <v>0.12808349146110057</v>
      </c>
      <c r="J93" s="207">
        <f t="shared" si="78"/>
        <v>0.17177097203728361</v>
      </c>
      <c r="K93" s="207">
        <f t="shared" si="78"/>
        <v>8.8631984585741813E-2</v>
      </c>
      <c r="L93" s="207">
        <f t="shared" ref="L93:M93" si="87">L69/L$62</f>
        <v>0.13059701492537312</v>
      </c>
      <c r="M93" s="207">
        <f t="shared" si="87"/>
        <v>0.1875</v>
      </c>
      <c r="N93" s="207">
        <f t="shared" ref="N93:O93" si="88">N69/N$62</f>
        <v>0.21613394216133941</v>
      </c>
      <c r="O93" s="207">
        <f t="shared" si="88"/>
        <v>0.10431338028169014</v>
      </c>
      <c r="P93" s="207">
        <f t="shared" ref="P93" si="89">P69/P$62</f>
        <v>0.13212435233160622</v>
      </c>
    </row>
    <row r="94" spans="1:17" ht="16.5">
      <c r="A94" s="10"/>
      <c r="B94" s="10"/>
      <c r="C94" s="6" t="s">
        <v>41</v>
      </c>
      <c r="D94" s="10"/>
      <c r="E94" s="209">
        <f t="shared" ref="E94" si="90">E70/E$62</f>
        <v>0.16165951359084407</v>
      </c>
      <c r="F94" s="209">
        <f t="shared" si="76"/>
        <v>0.14832535885167464</v>
      </c>
      <c r="G94" s="209">
        <f t="shared" si="76"/>
        <v>3.9867109634551492E-2</v>
      </c>
      <c r="H94" s="209">
        <f t="shared" si="77"/>
        <v>0.15332197614991483</v>
      </c>
      <c r="I94" s="209">
        <f t="shared" si="77"/>
        <v>0.15939278937381404</v>
      </c>
      <c r="J94" s="209">
        <f t="shared" si="78"/>
        <v>0.12649800266311584</v>
      </c>
      <c r="K94" s="209">
        <f t="shared" si="78"/>
        <v>4.5857418111753374E-2</v>
      </c>
      <c r="L94" s="209">
        <f t="shared" ref="L94:M94" si="91">L70/L$62</f>
        <v>9.5771144278606959E-2</v>
      </c>
      <c r="M94" s="209">
        <f t="shared" si="91"/>
        <v>0.13815789473684212</v>
      </c>
      <c r="N94" s="209">
        <f t="shared" ref="N94:O94" si="92">N70/N$62</f>
        <v>0.13242009132420091</v>
      </c>
      <c r="O94" s="209">
        <f t="shared" si="92"/>
        <v>4.8415492957746477E-2</v>
      </c>
      <c r="P94" s="209">
        <f t="shared" ref="P94" si="93">P70/P$62</f>
        <v>0.10621761658031088</v>
      </c>
    </row>
    <row r="95" spans="1:17" ht="16.5">
      <c r="A95" s="10"/>
      <c r="B95" s="10"/>
      <c r="C95" s="10"/>
      <c r="D95" s="10" t="s">
        <v>171</v>
      </c>
      <c r="E95" s="209">
        <f t="shared" ref="E95" si="94">E71/E$62</f>
        <v>0.76394849785407726</v>
      </c>
      <c r="F95" s="209">
        <f t="shared" si="76"/>
        <v>0.86443381180223289</v>
      </c>
      <c r="G95" s="209">
        <f t="shared" si="76"/>
        <v>0.63039867109634551</v>
      </c>
      <c r="H95" s="209">
        <f t="shared" si="77"/>
        <v>0.84667802385008517</v>
      </c>
      <c r="I95" s="209">
        <f t="shared" si="77"/>
        <v>0.71537001897533203</v>
      </c>
      <c r="J95" s="209">
        <f t="shared" si="78"/>
        <v>0.79494007989347537</v>
      </c>
      <c r="K95" s="209">
        <f t="shared" si="78"/>
        <v>0.55529865125240851</v>
      </c>
      <c r="L95" s="209">
        <f t="shared" ref="L95:M95" si="95">L71/L$62</f>
        <v>0.69278606965174128</v>
      </c>
      <c r="M95" s="209">
        <f t="shared" si="95"/>
        <v>0.80427631578947367</v>
      </c>
      <c r="N95" s="209">
        <f t="shared" ref="N95:O95" si="96">N71/N$62</f>
        <v>0.80517503805175039</v>
      </c>
      <c r="O95" s="209">
        <f t="shared" si="96"/>
        <v>0.62147887323943662</v>
      </c>
      <c r="P95" s="209">
        <f t="shared" ref="P95" si="97">P71/P$62</f>
        <v>0.68911917098445596</v>
      </c>
    </row>
    <row r="96" spans="1:17">
      <c r="A96" s="11"/>
      <c r="B96" s="25" t="s">
        <v>1</v>
      </c>
      <c r="C96" s="3"/>
      <c r="D96" s="11"/>
      <c r="E96" s="210">
        <f>E72/E$62</f>
        <v>0.23605150214592274</v>
      </c>
      <c r="F96" s="210">
        <f t="shared" si="76"/>
        <v>0.13556618819776714</v>
      </c>
      <c r="G96" s="210">
        <f t="shared" si="76"/>
        <v>0.36960132890365449</v>
      </c>
      <c r="H96" s="210">
        <f t="shared" si="77"/>
        <v>0.15332197614991483</v>
      </c>
      <c r="I96" s="210">
        <f t="shared" si="77"/>
        <v>0.28462998102466791</v>
      </c>
      <c r="J96" s="210">
        <f t="shared" si="78"/>
        <v>0.20505992010652463</v>
      </c>
      <c r="K96" s="210">
        <f t="shared" si="78"/>
        <v>0.44470134874759154</v>
      </c>
      <c r="L96" s="210">
        <f t="shared" ref="L96:M96" si="98">L72/L$62</f>
        <v>0.30721393034825872</v>
      </c>
      <c r="M96" s="210">
        <f t="shared" si="98"/>
        <v>0.19572368421052633</v>
      </c>
      <c r="N96" s="210">
        <f t="shared" ref="N96:O96" si="99">N72/N$62</f>
        <v>0.19482496194824961</v>
      </c>
      <c r="O96" s="210">
        <f t="shared" si="99"/>
        <v>0.37852112676056338</v>
      </c>
      <c r="P96" s="210">
        <f t="shared" ref="P96" si="100">P72/P$62</f>
        <v>0.31088082901554404</v>
      </c>
    </row>
    <row r="97" spans="1:16" ht="16.5">
      <c r="A97" s="12"/>
      <c r="B97" s="2" t="s">
        <v>195</v>
      </c>
      <c r="C97" s="12"/>
      <c r="D97" s="12"/>
      <c r="E97" s="209">
        <f t="shared" ref="E97" si="101">E73/E$62</f>
        <v>2.8612303290414878E-3</v>
      </c>
      <c r="F97" s="209">
        <f t="shared" si="76"/>
        <v>4.7846889952153108E-3</v>
      </c>
      <c r="G97" s="209">
        <f t="shared" si="76"/>
        <v>-2.0764119601328905E-3</v>
      </c>
      <c r="H97" s="209">
        <f t="shared" si="77"/>
        <v>1.7035775127768314E-3</v>
      </c>
      <c r="I97" s="209">
        <f t="shared" si="77"/>
        <v>1.8975332068311196E-3</v>
      </c>
      <c r="J97" s="209">
        <f t="shared" si="78"/>
        <v>1.3315579227696406E-3</v>
      </c>
      <c r="K97" s="209">
        <f t="shared" si="78"/>
        <v>1.1560693641618498E-3</v>
      </c>
      <c r="L97" s="209">
        <f t="shared" ref="L97:M97" si="102">L73/L$62</f>
        <v>2.4875621890547263E-3</v>
      </c>
      <c r="M97" s="209">
        <f t="shared" si="102"/>
        <v>0</v>
      </c>
      <c r="N97" s="209">
        <f t="shared" ref="N97:O97" si="103">N73/N$62</f>
        <v>-6.0882800608828003E-3</v>
      </c>
      <c r="O97" s="209">
        <f t="shared" si="103"/>
        <v>-2.2447183098591551E-2</v>
      </c>
      <c r="P97" s="209">
        <f t="shared" ref="P97" si="104">P73/P$62</f>
        <v>-6.6062176165803108E-2</v>
      </c>
    </row>
    <row r="98" spans="1:16">
      <c r="A98" s="12"/>
      <c r="B98" s="22" t="s">
        <v>44</v>
      </c>
      <c r="C98" s="4"/>
      <c r="D98" s="12"/>
      <c r="E98" s="207">
        <f t="shared" ref="E98" si="105">E74/E$62</f>
        <v>0.23891273247496422</v>
      </c>
      <c r="F98" s="207">
        <f t="shared" si="76"/>
        <v>0.14035087719298245</v>
      </c>
      <c r="G98" s="207">
        <f t="shared" si="76"/>
        <v>0.36752491694352157</v>
      </c>
      <c r="H98" s="207">
        <f t="shared" si="77"/>
        <v>0.15502555366269166</v>
      </c>
      <c r="I98" s="207">
        <f t="shared" si="77"/>
        <v>0.28652751423149903</v>
      </c>
      <c r="J98" s="207">
        <f t="shared" si="78"/>
        <v>0.20639147802929428</v>
      </c>
      <c r="K98" s="207">
        <f t="shared" si="78"/>
        <v>0.44585741811175339</v>
      </c>
      <c r="L98" s="207">
        <f t="shared" ref="L98:M98" si="106">L74/L$62</f>
        <v>0.30970149253731344</v>
      </c>
      <c r="M98" s="207">
        <f t="shared" si="106"/>
        <v>0.19572368421052633</v>
      </c>
      <c r="N98" s="207">
        <f t="shared" ref="N98:O98" si="107">N74/N$62</f>
        <v>0.18873668188736681</v>
      </c>
      <c r="O98" s="207">
        <f t="shared" si="107"/>
        <v>0.35607394366197181</v>
      </c>
      <c r="P98" s="207">
        <f t="shared" ref="P98" si="108">P74/P$62</f>
        <v>0.24481865284974094</v>
      </c>
    </row>
    <row r="99" spans="1:16" ht="16.5">
      <c r="A99" s="12"/>
      <c r="B99" s="2" t="s">
        <v>45</v>
      </c>
      <c r="C99" s="4"/>
      <c r="D99" s="12"/>
      <c r="E99" s="209">
        <f t="shared" ref="E99" si="109">E75/E$62</f>
        <v>7.0100143061516448E-2</v>
      </c>
      <c r="F99" s="209">
        <f t="shared" si="76"/>
        <v>1.594896331738437E-3</v>
      </c>
      <c r="G99" s="209">
        <f t="shared" si="76"/>
        <v>6.6445182724252497E-2</v>
      </c>
      <c r="H99" s="209">
        <f t="shared" si="77"/>
        <v>4.0885860306643949E-2</v>
      </c>
      <c r="I99" s="209">
        <f t="shared" si="77"/>
        <v>7.4003795066413663E-2</v>
      </c>
      <c r="J99" s="209">
        <f t="shared" si="78"/>
        <v>-1.7310252996005325E-2</v>
      </c>
      <c r="K99" s="209">
        <f t="shared" si="78"/>
        <v>0.102504816955684</v>
      </c>
      <c r="L99" s="209">
        <f t="shared" ref="L99:M99" si="110">L75/L$62</f>
        <v>6.2189054726368161E-2</v>
      </c>
      <c r="M99" s="209">
        <f t="shared" si="110"/>
        <v>4.7697368421052634E-2</v>
      </c>
      <c r="N99" s="209">
        <f t="shared" ref="N99:O99" si="111">N75/N$62</f>
        <v>5.1750380517503802E-2</v>
      </c>
      <c r="O99" s="209">
        <f t="shared" si="111"/>
        <v>8.2746478873239437E-2</v>
      </c>
      <c r="P99" s="209">
        <f t="shared" ref="P99" si="112">P75/P$62</f>
        <v>6.2176165803108807E-2</v>
      </c>
    </row>
    <row r="100" spans="1:16" ht="16.5">
      <c r="A100" s="12"/>
      <c r="B100" s="25" t="s">
        <v>2</v>
      </c>
      <c r="C100" s="4"/>
      <c r="D100" s="9"/>
      <c r="E100" s="36">
        <f>E76/E$62</f>
        <v>0.16881258941344779</v>
      </c>
      <c r="F100" s="36">
        <f t="shared" si="76"/>
        <v>0.13875598086124402</v>
      </c>
      <c r="G100" s="36">
        <f>G76/G$62</f>
        <v>0.30107973421926909</v>
      </c>
      <c r="H100" s="36">
        <f t="shared" si="77"/>
        <v>0.11413969335604771</v>
      </c>
      <c r="I100" s="36">
        <f t="shared" si="77"/>
        <v>0.21252371916508539</v>
      </c>
      <c r="J100" s="36">
        <f t="shared" si="78"/>
        <v>0.22370173102529961</v>
      </c>
      <c r="K100" s="36">
        <f t="shared" si="78"/>
        <v>0.34335260115606936</v>
      </c>
      <c r="L100" s="36">
        <f t="shared" ref="L100:M100" si="113">L76/L$62</f>
        <v>0.24751243781094528</v>
      </c>
      <c r="M100" s="36">
        <f t="shared" si="113"/>
        <v>0.14802631578947367</v>
      </c>
      <c r="N100" s="36">
        <f t="shared" ref="N100:O100" si="114">N76/N$62</f>
        <v>0.13698630136986301</v>
      </c>
      <c r="O100" s="36">
        <f t="shared" si="114"/>
        <v>0.27332746478873238</v>
      </c>
      <c r="P100" s="36">
        <f t="shared" ref="P100" si="115">P76/P$62</f>
        <v>0.18264248704663213</v>
      </c>
    </row>
    <row r="101" spans="1:16" ht="16.5">
      <c r="A101" s="12"/>
      <c r="B101" s="25"/>
      <c r="C101" s="4"/>
      <c r="D101" s="9"/>
      <c r="E101" s="36"/>
    </row>
    <row r="103" spans="1:16" ht="16.5">
      <c r="A103" s="9"/>
      <c r="B103" s="25"/>
      <c r="C103" s="9"/>
      <c r="D103" s="9"/>
      <c r="E103" s="211"/>
    </row>
  </sheetData>
  <mergeCells count="5">
    <mergeCell ref="A1:Q1"/>
    <mergeCell ref="A2:Q2"/>
    <mergeCell ref="A3:Q3"/>
    <mergeCell ref="B25:D25"/>
    <mergeCell ref="B77:D77"/>
  </mergeCells>
  <conditionalFormatting sqref="B59 C58:C59">
    <cfRule type="cellIs" dxfId="1" priority="1" stopIfTrue="1" operator="equal">
      <formula>"tie to PF Core IS"</formula>
    </cfRule>
  </conditionalFormatting>
  <pageMargins left="0.7" right="0.7" top="0.25" bottom="0.44" header="0.3" footer="0.3"/>
  <pageSetup scale="58" fitToHeight="2" orientation="landscape" r:id="rId1"/>
  <headerFooter>
    <oddFooter>&amp;LActivision Blizzard, Inc.&amp;R&amp;P of &amp; 18</oddFooter>
  </headerFooter>
  <rowBreaks count="1" manualBreakCount="1">
    <brk id="57"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showGridLines="0" view="pageBreakPreview" zoomScaleNormal="100" zoomScaleSheetLayoutView="100" workbookViewId="0">
      <pane xSplit="4" ySplit="8" topLeftCell="E9" activePane="bottomRight" state="frozen"/>
      <selection pane="topRight"/>
      <selection pane="bottomLeft"/>
      <selection pane="bottomRight" activeCell="E9" sqref="E9"/>
    </sheetView>
  </sheetViews>
  <sheetFormatPr defaultColWidth="8.85546875" defaultRowHeight="15"/>
  <cols>
    <col min="1" max="3" width="2.7109375" style="5" customWidth="1"/>
    <col min="4" max="4" width="40.28515625" style="5" customWidth="1"/>
    <col min="5" max="16" width="10" style="38" customWidth="1"/>
    <col min="17" max="17" width="1.42578125" style="27" customWidth="1"/>
    <col min="18" max="16384" width="8.85546875" style="27"/>
  </cols>
  <sheetData>
    <row r="1" spans="1:17" s="30" customFormat="1" ht="15" customHeight="1" collapsed="1">
      <c r="A1" s="362" t="s">
        <v>37</v>
      </c>
      <c r="B1" s="362"/>
      <c r="C1" s="362"/>
      <c r="D1" s="362"/>
      <c r="E1" s="362"/>
      <c r="F1" s="362"/>
      <c r="G1" s="362"/>
      <c r="H1" s="362"/>
      <c r="I1" s="362"/>
      <c r="J1" s="362"/>
      <c r="K1" s="362"/>
      <c r="L1" s="362"/>
      <c r="M1" s="362"/>
      <c r="N1" s="362"/>
      <c r="O1" s="362"/>
      <c r="P1" s="362"/>
      <c r="Q1" s="362"/>
    </row>
    <row r="2" spans="1:17" s="30" customFormat="1" ht="15" customHeight="1">
      <c r="A2" s="362" t="s">
        <v>190</v>
      </c>
      <c r="B2" s="362"/>
      <c r="C2" s="362"/>
      <c r="D2" s="362"/>
      <c r="E2" s="362"/>
      <c r="F2" s="362"/>
      <c r="G2" s="362"/>
      <c r="H2" s="362"/>
      <c r="I2" s="362"/>
      <c r="J2" s="362"/>
      <c r="K2" s="362"/>
      <c r="L2" s="362"/>
      <c r="M2" s="362"/>
      <c r="N2" s="362"/>
      <c r="O2" s="362"/>
      <c r="P2" s="362"/>
      <c r="Q2" s="362"/>
    </row>
    <row r="3" spans="1:17" s="30" customFormat="1" ht="15" customHeight="1">
      <c r="A3" s="362" t="s">
        <v>24</v>
      </c>
      <c r="B3" s="362"/>
      <c r="C3" s="362"/>
      <c r="D3" s="362"/>
      <c r="E3" s="362"/>
      <c r="F3" s="362"/>
      <c r="G3" s="362"/>
      <c r="H3" s="362"/>
      <c r="I3" s="362"/>
      <c r="J3" s="362"/>
      <c r="K3" s="362"/>
      <c r="L3" s="362"/>
      <c r="M3" s="362"/>
      <c r="N3" s="362"/>
      <c r="O3" s="362"/>
      <c r="P3" s="362"/>
      <c r="Q3" s="362"/>
    </row>
    <row r="4" spans="1:17" s="53" customFormat="1" ht="5.25" customHeight="1">
      <c r="A4" s="51"/>
      <c r="B4" s="52"/>
      <c r="C4" s="52"/>
      <c r="D4" s="52"/>
      <c r="E4" s="258"/>
      <c r="F4" s="52"/>
      <c r="G4" s="52"/>
      <c r="H4" s="52"/>
      <c r="I4" s="52"/>
      <c r="J4" s="52"/>
      <c r="K4" s="52"/>
      <c r="L4" s="52"/>
      <c r="M4" s="52"/>
      <c r="N4" s="52"/>
      <c r="O4" s="52"/>
      <c r="P4" s="52"/>
    </row>
    <row r="5" spans="1:17">
      <c r="A5" s="20" t="s">
        <v>123</v>
      </c>
    </row>
    <row r="6" spans="1:17" s="189" customFormat="1">
      <c r="A6" s="267"/>
      <c r="B6" s="267"/>
      <c r="C6" s="267"/>
      <c r="D6" s="267"/>
      <c r="E6" s="191" t="s">
        <v>4</v>
      </c>
      <c r="F6" s="191" t="s">
        <v>5</v>
      </c>
      <c r="G6" s="191" t="s">
        <v>6</v>
      </c>
      <c r="H6" s="191" t="s">
        <v>3</v>
      </c>
      <c r="I6" s="191" t="s">
        <v>4</v>
      </c>
      <c r="J6" s="191" t="s">
        <v>5</v>
      </c>
      <c r="K6" s="191" t="s">
        <v>6</v>
      </c>
      <c r="L6" s="191" t="s">
        <v>3</v>
      </c>
      <c r="M6" s="191" t="s">
        <v>4</v>
      </c>
      <c r="N6" s="191" t="s">
        <v>5</v>
      </c>
      <c r="O6" s="191" t="s">
        <v>6</v>
      </c>
      <c r="P6" s="191" t="s">
        <v>3</v>
      </c>
    </row>
    <row r="7" spans="1:17" s="189" customFormat="1">
      <c r="A7" s="266"/>
      <c r="B7" s="266"/>
      <c r="C7" s="266"/>
      <c r="D7" s="266"/>
      <c r="E7" s="191" t="s">
        <v>38</v>
      </c>
      <c r="F7" s="191" t="s">
        <v>38</v>
      </c>
      <c r="G7" s="191" t="s">
        <v>38</v>
      </c>
      <c r="H7" s="191" t="s">
        <v>204</v>
      </c>
      <c r="I7" s="191" t="s">
        <v>204</v>
      </c>
      <c r="J7" s="191" t="s">
        <v>204</v>
      </c>
      <c r="K7" s="191" t="s">
        <v>204</v>
      </c>
      <c r="L7" s="191" t="s">
        <v>226</v>
      </c>
      <c r="M7" s="191" t="s">
        <v>226</v>
      </c>
      <c r="N7" s="191" t="s">
        <v>226</v>
      </c>
      <c r="O7" s="191" t="s">
        <v>226</v>
      </c>
      <c r="P7" s="191" t="s">
        <v>277</v>
      </c>
    </row>
    <row r="8" spans="1:17" s="189" customFormat="1">
      <c r="E8" s="303" t="s">
        <v>185</v>
      </c>
      <c r="F8" s="303" t="s">
        <v>185</v>
      </c>
      <c r="G8" s="303" t="s">
        <v>185</v>
      </c>
      <c r="H8" s="303" t="s">
        <v>185</v>
      </c>
      <c r="I8" s="303" t="s">
        <v>185</v>
      </c>
      <c r="J8" s="303" t="s">
        <v>185</v>
      </c>
      <c r="K8" s="303" t="s">
        <v>185</v>
      </c>
      <c r="L8" s="303" t="s">
        <v>185</v>
      </c>
      <c r="M8" s="303" t="s">
        <v>185</v>
      </c>
      <c r="N8" s="303" t="s">
        <v>185</v>
      </c>
      <c r="O8" s="303" t="s">
        <v>185</v>
      </c>
      <c r="P8" s="303" t="s">
        <v>185</v>
      </c>
      <c r="Q8" s="304"/>
    </row>
    <row r="9" spans="1:17" ht="5.25" customHeight="1">
      <c r="A9" s="6"/>
      <c r="B9" s="6"/>
      <c r="C9" s="6"/>
      <c r="D9" s="6"/>
      <c r="E9" s="273"/>
      <c r="F9" s="273"/>
      <c r="G9" s="273"/>
      <c r="H9" s="273"/>
      <c r="I9" s="273"/>
      <c r="J9" s="273"/>
      <c r="K9" s="273"/>
      <c r="L9" s="273"/>
      <c r="M9" s="273"/>
      <c r="N9" s="273"/>
      <c r="O9" s="273"/>
      <c r="P9" s="273"/>
    </row>
    <row r="10" spans="1:17">
      <c r="A10" s="8"/>
      <c r="B10" s="1" t="s">
        <v>173</v>
      </c>
      <c r="C10" s="9"/>
      <c r="D10" s="8"/>
      <c r="E10" s="13">
        <v>4767</v>
      </c>
      <c r="F10" s="13">
        <v>4776</v>
      </c>
      <c r="G10" s="13">
        <v>4755</v>
      </c>
      <c r="H10" s="13">
        <v>4479</v>
      </c>
      <c r="I10" s="13">
        <v>4408</v>
      </c>
      <c r="J10" s="13">
        <v>4495</v>
      </c>
      <c r="K10" s="13">
        <v>4856</v>
      </c>
      <c r="L10" s="13">
        <v>5008</v>
      </c>
      <c r="M10" s="13">
        <v>4983</v>
      </c>
      <c r="N10" s="13">
        <v>4833</v>
      </c>
      <c r="O10" s="13">
        <v>4583</v>
      </c>
      <c r="P10" s="13">
        <v>4370</v>
      </c>
    </row>
    <row r="11" spans="1:17">
      <c r="A11" s="8"/>
      <c r="B11" s="1" t="s">
        <v>172</v>
      </c>
      <c r="C11" s="9"/>
      <c r="D11" s="8"/>
      <c r="E11" s="259"/>
      <c r="F11" s="13"/>
      <c r="G11" s="13"/>
      <c r="H11" s="13"/>
      <c r="I11" s="13"/>
      <c r="J11" s="13"/>
      <c r="K11" s="13"/>
      <c r="L11" s="13"/>
      <c r="M11" s="13"/>
      <c r="N11" s="13"/>
      <c r="O11" s="13"/>
      <c r="P11" s="13"/>
    </row>
    <row r="12" spans="1:17" s="43" customFormat="1">
      <c r="A12" s="10"/>
      <c r="B12" s="2"/>
      <c r="C12" s="2" t="s">
        <v>183</v>
      </c>
      <c r="D12" s="10"/>
      <c r="E12" s="42">
        <v>1291</v>
      </c>
      <c r="F12" s="42">
        <v>1235</v>
      </c>
      <c r="G12" s="42">
        <v>1134</v>
      </c>
      <c r="H12" s="42">
        <v>1091</v>
      </c>
      <c r="I12" s="42">
        <v>1107</v>
      </c>
      <c r="J12" s="42">
        <v>1115</v>
      </c>
      <c r="K12" s="42">
        <v>1116</v>
      </c>
      <c r="L12" s="42">
        <v>1118</v>
      </c>
      <c r="M12" s="42">
        <v>1068</v>
      </c>
      <c r="N12" s="42">
        <v>1033</v>
      </c>
      <c r="O12" s="42">
        <v>1053</v>
      </c>
      <c r="P12" s="42">
        <v>1017</v>
      </c>
    </row>
    <row r="13" spans="1:17" s="43" customFormat="1">
      <c r="A13" s="10"/>
      <c r="B13" s="2"/>
      <c r="C13" s="2" t="s">
        <v>282</v>
      </c>
      <c r="D13" s="10"/>
      <c r="E13" s="42">
        <v>268</v>
      </c>
      <c r="F13" s="42">
        <v>267</v>
      </c>
      <c r="G13" s="42">
        <v>255</v>
      </c>
      <c r="H13" s="42">
        <v>259</v>
      </c>
      <c r="I13" s="42">
        <v>268</v>
      </c>
      <c r="J13" s="42">
        <v>267</v>
      </c>
      <c r="K13" s="42">
        <v>263</v>
      </c>
      <c r="L13" s="42">
        <v>250</v>
      </c>
      <c r="M13" s="42">
        <v>233</v>
      </c>
      <c r="N13" s="42">
        <v>214</v>
      </c>
      <c r="O13" s="42">
        <v>204</v>
      </c>
      <c r="P13" s="42">
        <v>205</v>
      </c>
    </row>
    <row r="14" spans="1:17" s="43" customFormat="1">
      <c r="A14" s="10"/>
      <c r="B14" s="2"/>
      <c r="C14" s="2" t="s">
        <v>181</v>
      </c>
      <c r="D14" s="10"/>
      <c r="E14" s="42">
        <v>297</v>
      </c>
      <c r="F14" s="42">
        <v>260</v>
      </c>
      <c r="G14" s="42">
        <v>218</v>
      </c>
      <c r="H14" s="42">
        <v>187</v>
      </c>
      <c r="I14" s="42">
        <v>197</v>
      </c>
      <c r="J14" s="42">
        <v>192</v>
      </c>
      <c r="K14" s="42">
        <v>194</v>
      </c>
      <c r="L14" s="42">
        <v>224</v>
      </c>
      <c r="M14" s="42">
        <v>205</v>
      </c>
      <c r="N14" s="42">
        <v>202</v>
      </c>
      <c r="O14" s="42">
        <v>187</v>
      </c>
      <c r="P14" s="42">
        <v>183</v>
      </c>
    </row>
    <row r="15" spans="1:17" s="43" customFormat="1">
      <c r="A15" s="10"/>
      <c r="B15" s="2"/>
      <c r="C15" s="2" t="s">
        <v>182</v>
      </c>
      <c r="D15" s="10"/>
      <c r="E15" s="42">
        <v>178</v>
      </c>
      <c r="F15" s="42">
        <v>161</v>
      </c>
      <c r="G15" s="42">
        <v>165</v>
      </c>
      <c r="H15" s="42">
        <v>143</v>
      </c>
      <c r="I15" s="42">
        <v>139</v>
      </c>
      <c r="J15" s="42">
        <v>133</v>
      </c>
      <c r="K15" s="42">
        <v>89</v>
      </c>
      <c r="L15" s="42">
        <v>120</v>
      </c>
      <c r="M15" s="42">
        <v>114</v>
      </c>
      <c r="N15" s="42">
        <v>109</v>
      </c>
      <c r="O15" s="42">
        <v>87</v>
      </c>
      <c r="P15" s="42">
        <v>52</v>
      </c>
    </row>
    <row r="16" spans="1:17">
      <c r="A16" s="10"/>
      <c r="B16" s="10"/>
      <c r="C16" s="6" t="s">
        <v>39</v>
      </c>
      <c r="D16" s="10"/>
      <c r="E16" s="15">
        <v>637</v>
      </c>
      <c r="F16" s="15">
        <v>651</v>
      </c>
      <c r="G16" s="15">
        <v>629</v>
      </c>
      <c r="H16" s="15">
        <v>605</v>
      </c>
      <c r="I16" s="15">
        <v>637</v>
      </c>
      <c r="J16" s="15">
        <v>633</v>
      </c>
      <c r="K16" s="15">
        <v>604</v>
      </c>
      <c r="L16" s="15">
        <v>617</v>
      </c>
      <c r="M16" s="15">
        <v>595</v>
      </c>
      <c r="N16" s="15">
        <v>610</v>
      </c>
      <c r="O16" s="15">
        <v>584</v>
      </c>
      <c r="P16" s="15">
        <v>603</v>
      </c>
    </row>
    <row r="17" spans="1:17">
      <c r="A17" s="10"/>
      <c r="B17" s="10"/>
      <c r="C17" s="6" t="s">
        <v>40</v>
      </c>
      <c r="D17" s="10"/>
      <c r="E17" s="15">
        <v>485</v>
      </c>
      <c r="F17" s="15">
        <v>490</v>
      </c>
      <c r="G17" s="15">
        <v>545</v>
      </c>
      <c r="H17" s="15">
        <v>565</v>
      </c>
      <c r="I17" s="15">
        <v>611</v>
      </c>
      <c r="J17" s="15">
        <v>627</v>
      </c>
      <c r="K17" s="15">
        <v>578</v>
      </c>
      <c r="L17" s="15">
        <v>606</v>
      </c>
      <c r="M17" s="15">
        <v>586</v>
      </c>
      <c r="N17" s="15">
        <v>599</v>
      </c>
      <c r="O17" s="15">
        <v>606</v>
      </c>
      <c r="P17" s="15">
        <v>603</v>
      </c>
    </row>
    <row r="18" spans="1:17">
      <c r="A18" s="10"/>
      <c r="B18" s="10"/>
      <c r="C18" s="6" t="s">
        <v>41</v>
      </c>
      <c r="D18" s="10"/>
      <c r="E18" s="15">
        <v>464</v>
      </c>
      <c r="F18" s="15">
        <v>455</v>
      </c>
      <c r="G18" s="15">
        <v>456</v>
      </c>
      <c r="H18" s="15">
        <v>455</v>
      </c>
      <c r="I18" s="15">
        <v>518</v>
      </c>
      <c r="J18" s="15">
        <v>535</v>
      </c>
      <c r="K18" s="15">
        <v>561</v>
      </c>
      <c r="L18" s="15">
        <v>548</v>
      </c>
      <c r="M18" s="15">
        <v>454</v>
      </c>
      <c r="N18" s="15">
        <v>495</v>
      </c>
      <c r="O18" s="15">
        <v>490</v>
      </c>
      <c r="P18" s="15">
        <v>496</v>
      </c>
    </row>
    <row r="19" spans="1:17">
      <c r="A19" s="10"/>
      <c r="B19" s="10"/>
      <c r="C19" s="6" t="s">
        <v>42</v>
      </c>
      <c r="D19" s="10"/>
      <c r="E19" s="15">
        <v>22</v>
      </c>
      <c r="F19" s="15">
        <v>25</v>
      </c>
      <c r="G19" s="15">
        <v>25</v>
      </c>
      <c r="H19" s="15">
        <v>7</v>
      </c>
      <c r="I19" s="15">
        <v>4</v>
      </c>
      <c r="J19" s="15">
        <v>1</v>
      </c>
      <c r="K19" s="15">
        <v>0</v>
      </c>
      <c r="L19" s="15">
        <v>0</v>
      </c>
      <c r="M19" s="15">
        <v>0</v>
      </c>
      <c r="N19" s="15">
        <v>0</v>
      </c>
      <c r="O19" s="15">
        <v>0</v>
      </c>
      <c r="P19" s="15">
        <v>0</v>
      </c>
    </row>
    <row r="20" spans="1:17" ht="16.5">
      <c r="A20" s="10"/>
      <c r="B20" s="10"/>
      <c r="C20" s="6" t="s">
        <v>43</v>
      </c>
      <c r="D20" s="10"/>
      <c r="E20" s="16">
        <v>326</v>
      </c>
      <c r="F20" s="16">
        <v>326</v>
      </c>
      <c r="G20" s="16">
        <v>0</v>
      </c>
      <c r="H20" s="16">
        <v>0</v>
      </c>
      <c r="I20" s="16">
        <v>0</v>
      </c>
      <c r="J20" s="16">
        <v>0</v>
      </c>
      <c r="K20" s="16">
        <v>0</v>
      </c>
      <c r="L20" s="16">
        <v>0</v>
      </c>
      <c r="M20" s="16">
        <v>0</v>
      </c>
      <c r="N20" s="16">
        <v>0</v>
      </c>
      <c r="O20" s="16">
        <v>0</v>
      </c>
      <c r="P20" s="16">
        <v>0</v>
      </c>
    </row>
    <row r="21" spans="1:17" ht="16.5">
      <c r="A21" s="10"/>
      <c r="B21" s="10"/>
      <c r="C21" s="10"/>
      <c r="D21" s="10" t="s">
        <v>171</v>
      </c>
      <c r="E21" s="16">
        <f t="shared" ref="E21" si="0">SUM(E12:E20)</f>
        <v>3968</v>
      </c>
      <c r="F21" s="16">
        <f t="shared" ref="F21:K21" si="1">SUM(F12:F20)</f>
        <v>3870</v>
      </c>
      <c r="G21" s="16">
        <f t="shared" si="1"/>
        <v>3427</v>
      </c>
      <c r="H21" s="16">
        <f t="shared" si="1"/>
        <v>3312</v>
      </c>
      <c r="I21" s="16">
        <f t="shared" si="1"/>
        <v>3481</v>
      </c>
      <c r="J21" s="16">
        <f t="shared" si="1"/>
        <v>3503</v>
      </c>
      <c r="K21" s="16">
        <f t="shared" si="1"/>
        <v>3405</v>
      </c>
      <c r="L21" s="16">
        <f t="shared" ref="L21:M21" si="2">SUM(L12:L20)</f>
        <v>3483</v>
      </c>
      <c r="M21" s="16">
        <f t="shared" si="2"/>
        <v>3255</v>
      </c>
      <c r="N21" s="16">
        <f t="shared" ref="N21:O21" si="3">SUM(N12:N20)</f>
        <v>3262</v>
      </c>
      <c r="O21" s="16">
        <f t="shared" si="3"/>
        <v>3211</v>
      </c>
      <c r="P21" s="16">
        <f t="shared" ref="P21" si="4">SUM(P12:P20)</f>
        <v>3159</v>
      </c>
    </row>
    <row r="22" spans="1:17">
      <c r="A22" s="11"/>
      <c r="B22" s="25" t="s">
        <v>1</v>
      </c>
      <c r="C22" s="3"/>
      <c r="D22" s="11"/>
      <c r="E22" s="14">
        <f t="shared" ref="E22" si="5">+E10-E21</f>
        <v>799</v>
      </c>
      <c r="F22" s="14">
        <f t="shared" ref="F22:K22" si="6">+F10-F21</f>
        <v>906</v>
      </c>
      <c r="G22" s="14">
        <f t="shared" si="6"/>
        <v>1328</v>
      </c>
      <c r="H22" s="14">
        <f t="shared" si="6"/>
        <v>1167</v>
      </c>
      <c r="I22" s="14">
        <f t="shared" si="6"/>
        <v>927</v>
      </c>
      <c r="J22" s="14">
        <f t="shared" si="6"/>
        <v>992</v>
      </c>
      <c r="K22" s="14">
        <f t="shared" si="6"/>
        <v>1451</v>
      </c>
      <c r="L22" s="14">
        <f t="shared" ref="L22:M22" si="7">+L10-L21</f>
        <v>1525</v>
      </c>
      <c r="M22" s="14">
        <f t="shared" si="7"/>
        <v>1728</v>
      </c>
      <c r="N22" s="14">
        <f t="shared" ref="N22:O22" si="8">+N10-N21</f>
        <v>1571</v>
      </c>
      <c r="O22" s="14">
        <f t="shared" si="8"/>
        <v>1372</v>
      </c>
      <c r="P22" s="14">
        <f t="shared" ref="P22" si="9">+P10-P21</f>
        <v>1211</v>
      </c>
    </row>
    <row r="23" spans="1:17" ht="16.5">
      <c r="A23" s="12"/>
      <c r="B23" s="2" t="s">
        <v>195</v>
      </c>
      <c r="C23" s="12"/>
      <c r="D23" s="12"/>
      <c r="E23" s="16">
        <v>26</v>
      </c>
      <c r="F23" s="16">
        <v>15</v>
      </c>
      <c r="G23" s="16">
        <v>3</v>
      </c>
      <c r="H23" s="16">
        <v>1</v>
      </c>
      <c r="I23" s="16">
        <v>1</v>
      </c>
      <c r="J23" s="16">
        <v>-1</v>
      </c>
      <c r="K23" s="16">
        <v>7</v>
      </c>
      <c r="L23" s="16">
        <v>8</v>
      </c>
      <c r="M23" s="16">
        <v>6</v>
      </c>
      <c r="N23" s="16">
        <v>1</v>
      </c>
      <c r="O23" s="16">
        <v>-53</v>
      </c>
      <c r="P23" s="16">
        <v>-106</v>
      </c>
    </row>
    <row r="24" spans="1:17">
      <c r="A24" s="12"/>
      <c r="B24" s="22" t="s">
        <v>44</v>
      </c>
      <c r="C24" s="4"/>
      <c r="D24" s="12"/>
      <c r="E24" s="15">
        <f t="shared" ref="E24" si="10">SUM(E22:E23)</f>
        <v>825</v>
      </c>
      <c r="F24" s="15">
        <f t="shared" ref="F24:K24" si="11">SUM(F22:F23)</f>
        <v>921</v>
      </c>
      <c r="G24" s="15">
        <f t="shared" si="11"/>
        <v>1331</v>
      </c>
      <c r="H24" s="15">
        <f t="shared" si="11"/>
        <v>1168</v>
      </c>
      <c r="I24" s="15">
        <f t="shared" si="11"/>
        <v>928</v>
      </c>
      <c r="J24" s="15">
        <f t="shared" si="11"/>
        <v>991</v>
      </c>
      <c r="K24" s="15">
        <f t="shared" si="11"/>
        <v>1458</v>
      </c>
      <c r="L24" s="15">
        <f t="shared" ref="L24" si="12">SUM(L22:L23)</f>
        <v>1533</v>
      </c>
      <c r="M24" s="15">
        <f>SUM(M22:M23)</f>
        <v>1734</v>
      </c>
      <c r="N24" s="15">
        <f>SUM(N22:N23)</f>
        <v>1572</v>
      </c>
      <c r="O24" s="15">
        <f>SUM(O22:O23)</f>
        <v>1319</v>
      </c>
      <c r="P24" s="15">
        <f>SUM(P22:P23)</f>
        <v>1105</v>
      </c>
    </row>
    <row r="25" spans="1:17" ht="16.5">
      <c r="A25" s="12"/>
      <c r="B25" s="2" t="s">
        <v>45</v>
      </c>
      <c r="C25" s="4"/>
      <c r="D25" s="12"/>
      <c r="E25" s="16">
        <v>169</v>
      </c>
      <c r="F25" s="16">
        <v>168</v>
      </c>
      <c r="G25" s="16">
        <v>246</v>
      </c>
      <c r="H25" s="16">
        <v>202</v>
      </c>
      <c r="I25" s="16">
        <v>112</v>
      </c>
      <c r="J25" s="16">
        <v>97</v>
      </c>
      <c r="K25" s="16">
        <v>309</v>
      </c>
      <c r="L25" s="16">
        <v>312</v>
      </c>
      <c r="M25" s="16">
        <v>374</v>
      </c>
      <c r="N25" s="16">
        <v>382</v>
      </c>
      <c r="O25" s="16">
        <v>309</v>
      </c>
      <c r="P25" s="196">
        <v>258</v>
      </c>
    </row>
    <row r="26" spans="1:17" ht="16.5">
      <c r="A26" s="9"/>
      <c r="B26" s="25" t="s">
        <v>2</v>
      </c>
      <c r="C26" s="9"/>
      <c r="D26" s="9"/>
      <c r="E26" s="17">
        <f t="shared" ref="E26" si="13">E24-E25</f>
        <v>656</v>
      </c>
      <c r="F26" s="17">
        <f t="shared" ref="F26:K26" si="14">F24-F25</f>
        <v>753</v>
      </c>
      <c r="G26" s="17">
        <f t="shared" si="14"/>
        <v>1085</v>
      </c>
      <c r="H26" s="17">
        <f t="shared" si="14"/>
        <v>966</v>
      </c>
      <c r="I26" s="17">
        <f t="shared" si="14"/>
        <v>816</v>
      </c>
      <c r="J26" s="17">
        <f t="shared" si="14"/>
        <v>894</v>
      </c>
      <c r="K26" s="17">
        <f t="shared" si="14"/>
        <v>1149</v>
      </c>
      <c r="L26" s="17">
        <f t="shared" ref="L26:M26" si="15">L24-L25</f>
        <v>1221</v>
      </c>
      <c r="M26" s="17">
        <f t="shared" si="15"/>
        <v>1360</v>
      </c>
      <c r="N26" s="17">
        <f t="shared" ref="N26:O26" si="16">N24-N25</f>
        <v>1190</v>
      </c>
      <c r="O26" s="17">
        <f t="shared" si="16"/>
        <v>1010</v>
      </c>
      <c r="P26" s="198">
        <f t="shared" ref="P26" si="17">P24-P25</f>
        <v>847</v>
      </c>
    </row>
    <row r="27" spans="1:17" ht="39" customHeight="1">
      <c r="A27" s="10"/>
      <c r="B27" s="363" t="s">
        <v>225</v>
      </c>
      <c r="C27" s="363"/>
      <c r="D27" s="363"/>
      <c r="E27" s="308">
        <v>643</v>
      </c>
      <c r="F27" s="308">
        <v>739</v>
      </c>
      <c r="G27" s="308">
        <v>1069</v>
      </c>
      <c r="H27" s="308">
        <v>950</v>
      </c>
      <c r="I27" s="308">
        <v>801</v>
      </c>
      <c r="J27" s="308">
        <v>876</v>
      </c>
      <c r="K27" s="308">
        <v>1125</v>
      </c>
      <c r="L27" s="308">
        <v>1194</v>
      </c>
      <c r="M27" s="308">
        <v>1331</v>
      </c>
      <c r="N27" s="308">
        <v>1165</v>
      </c>
      <c r="O27" s="308">
        <v>987</v>
      </c>
      <c r="P27" s="309">
        <v>826</v>
      </c>
      <c r="Q27" s="309"/>
    </row>
    <row r="28" spans="1:17" ht="9.75" customHeight="1">
      <c r="A28" s="9"/>
      <c r="B28" s="25"/>
      <c r="C28" s="9"/>
      <c r="D28" s="9"/>
      <c r="E28" s="260"/>
      <c r="F28" s="17"/>
      <c r="G28" s="17"/>
      <c r="H28" s="17"/>
      <c r="I28" s="17"/>
      <c r="J28" s="17"/>
      <c r="K28" s="17"/>
      <c r="L28" s="17"/>
      <c r="M28" s="17"/>
      <c r="N28" s="17"/>
      <c r="O28" s="17"/>
      <c r="P28" s="198"/>
    </row>
    <row r="29" spans="1:17" s="46" customFormat="1">
      <c r="A29" s="54"/>
      <c r="B29" s="55" t="s">
        <v>29</v>
      </c>
      <c r="C29" s="55"/>
      <c r="D29" s="55"/>
      <c r="E29" s="261"/>
      <c r="F29" s="56"/>
      <c r="G29" s="56"/>
      <c r="H29" s="56"/>
      <c r="I29" s="56"/>
      <c r="J29" s="56"/>
      <c r="K29" s="56"/>
      <c r="L29" s="56"/>
      <c r="M29" s="56"/>
      <c r="N29" s="56"/>
      <c r="O29" s="56"/>
      <c r="P29" s="199"/>
    </row>
    <row r="30" spans="1:17" s="46" customFormat="1">
      <c r="A30" s="54"/>
      <c r="B30" s="55"/>
      <c r="C30" s="254" t="s">
        <v>31</v>
      </c>
      <c r="D30" s="55"/>
      <c r="E30" s="58">
        <v>0.55000000000000004</v>
      </c>
      <c r="F30" s="58">
        <v>0.64</v>
      </c>
      <c r="G30" s="58">
        <v>0.92999999999999994</v>
      </c>
      <c r="H30" s="58">
        <v>0.85000000000000009</v>
      </c>
      <c r="I30" s="58">
        <v>0.72000000000000008</v>
      </c>
      <c r="J30" s="58">
        <v>0.79</v>
      </c>
      <c r="K30" s="58">
        <v>1.01</v>
      </c>
      <c r="L30" s="58">
        <v>1.0699999999999998</v>
      </c>
      <c r="M30" s="58">
        <v>1.19</v>
      </c>
      <c r="N30" s="58">
        <v>1.04</v>
      </c>
      <c r="O30" s="58">
        <v>0.96</v>
      </c>
      <c r="P30" s="200">
        <v>0.96000000000000008</v>
      </c>
    </row>
    <row r="31" spans="1:17" s="46" customFormat="1">
      <c r="A31" s="54"/>
      <c r="B31" s="55"/>
      <c r="C31" s="254" t="s">
        <v>32</v>
      </c>
      <c r="D31" s="55"/>
      <c r="E31" s="58">
        <v>0.55000000000000004</v>
      </c>
      <c r="F31" s="58">
        <v>0.64</v>
      </c>
      <c r="G31" s="58">
        <v>0.91999999999999993</v>
      </c>
      <c r="H31" s="58">
        <v>0.83000000000000007</v>
      </c>
      <c r="I31" s="58">
        <v>0.70000000000000007</v>
      </c>
      <c r="J31" s="58">
        <v>0.77</v>
      </c>
      <c r="K31" s="58">
        <v>1.01</v>
      </c>
      <c r="L31" s="58">
        <v>1.0699999999999998</v>
      </c>
      <c r="M31" s="58">
        <v>1.19</v>
      </c>
      <c r="N31" s="58">
        <v>1.04</v>
      </c>
      <c r="O31" s="58">
        <v>0.95</v>
      </c>
      <c r="P31" s="200">
        <v>0.95000000000000007</v>
      </c>
    </row>
    <row r="32" spans="1:17" s="46" customFormat="1" ht="4.1500000000000004" customHeight="1">
      <c r="A32" s="54"/>
      <c r="B32" s="55"/>
      <c r="C32" s="55"/>
      <c r="D32" s="55"/>
      <c r="E32" s="236"/>
      <c r="F32" s="236"/>
      <c r="G32" s="236"/>
      <c r="H32" s="236"/>
      <c r="I32" s="236"/>
      <c r="J32" s="236"/>
      <c r="K32" s="236"/>
      <c r="L32" s="236"/>
      <c r="M32" s="236"/>
      <c r="N32" s="236"/>
      <c r="O32" s="236"/>
      <c r="P32" s="236"/>
    </row>
    <row r="33" spans="1:16" s="46" customFormat="1">
      <c r="A33" s="54"/>
      <c r="B33" s="59" t="s">
        <v>30</v>
      </c>
      <c r="C33" s="54"/>
      <c r="D33" s="55"/>
      <c r="E33" s="236"/>
      <c r="F33" s="236"/>
      <c r="G33" s="236"/>
      <c r="H33" s="236"/>
      <c r="I33" s="236"/>
      <c r="J33" s="236"/>
      <c r="K33" s="236"/>
      <c r="L33" s="236"/>
      <c r="M33" s="236"/>
      <c r="N33" s="236"/>
      <c r="O33" s="236"/>
      <c r="P33" s="236"/>
    </row>
    <row r="34" spans="1:16" s="46" customFormat="1">
      <c r="A34" s="54"/>
      <c r="B34" s="55"/>
      <c r="C34" s="57" t="s">
        <v>31</v>
      </c>
      <c r="D34" s="55"/>
      <c r="E34" s="60">
        <v>1181</v>
      </c>
      <c r="F34" s="60">
        <v>1163</v>
      </c>
      <c r="G34" s="60">
        <v>1148</v>
      </c>
      <c r="H34" s="60">
        <v>1135</v>
      </c>
      <c r="I34" s="60">
        <v>1127</v>
      </c>
      <c r="J34" s="60">
        <v>1119.25</v>
      </c>
      <c r="K34" s="60">
        <v>1112</v>
      </c>
      <c r="L34" s="60">
        <v>1110.5</v>
      </c>
      <c r="M34" s="60">
        <v>1112.75</v>
      </c>
      <c r="N34" s="60">
        <v>1116</v>
      </c>
      <c r="O34" s="60">
        <v>1024</v>
      </c>
      <c r="P34" s="60">
        <v>923.5</v>
      </c>
    </row>
    <row r="35" spans="1:16" s="46" customFormat="1">
      <c r="A35" s="54"/>
      <c r="B35" s="55"/>
      <c r="C35" s="57" t="s">
        <v>32</v>
      </c>
      <c r="D35" s="55"/>
      <c r="E35" s="60">
        <v>1189.25</v>
      </c>
      <c r="F35" s="60">
        <v>1169.5</v>
      </c>
      <c r="G35" s="60">
        <v>1156</v>
      </c>
      <c r="H35" s="60">
        <v>1143</v>
      </c>
      <c r="I35" s="60">
        <v>1134.25</v>
      </c>
      <c r="J35" s="60">
        <v>1125.75</v>
      </c>
      <c r="K35" s="60">
        <v>1118</v>
      </c>
      <c r="L35" s="60">
        <v>1116</v>
      </c>
      <c r="M35" s="60">
        <v>1119</v>
      </c>
      <c r="N35" s="60">
        <v>1124</v>
      </c>
      <c r="O35" s="60">
        <v>1035</v>
      </c>
      <c r="P35" s="60">
        <v>934.5</v>
      </c>
    </row>
    <row r="36" spans="1:16" s="46" customFormat="1" ht="16.5">
      <c r="A36" s="54"/>
      <c r="B36" s="55"/>
      <c r="C36" s="18" t="s">
        <v>245</v>
      </c>
      <c r="D36" s="55"/>
      <c r="E36" s="355">
        <v>15</v>
      </c>
      <c r="F36" s="355">
        <v>16.5</v>
      </c>
      <c r="G36" s="355">
        <v>17</v>
      </c>
      <c r="H36" s="355">
        <v>17.5</v>
      </c>
      <c r="I36" s="355">
        <v>19.25</v>
      </c>
      <c r="J36" s="355">
        <v>21.75</v>
      </c>
      <c r="K36" s="355">
        <v>24.25</v>
      </c>
      <c r="L36" s="355">
        <v>26</v>
      </c>
      <c r="M36" s="355">
        <v>26</v>
      </c>
      <c r="N36" s="355">
        <v>25.25</v>
      </c>
      <c r="O36" s="355">
        <v>24</v>
      </c>
      <c r="P36" s="355">
        <v>22</v>
      </c>
    </row>
    <row r="37" spans="1:16" s="46" customFormat="1">
      <c r="A37" s="54"/>
      <c r="B37" s="55"/>
      <c r="C37" s="18" t="s">
        <v>275</v>
      </c>
      <c r="D37" s="55"/>
      <c r="E37" s="60">
        <v>1204.25</v>
      </c>
      <c r="F37" s="60">
        <v>1186</v>
      </c>
      <c r="G37" s="60">
        <v>1173</v>
      </c>
      <c r="H37" s="60">
        <v>1160.5</v>
      </c>
      <c r="I37" s="60">
        <v>1153.5</v>
      </c>
      <c r="J37" s="60">
        <v>1147.5</v>
      </c>
      <c r="K37" s="60">
        <v>1142.25</v>
      </c>
      <c r="L37" s="60">
        <v>1142</v>
      </c>
      <c r="M37" s="60">
        <v>1145</v>
      </c>
      <c r="N37" s="60">
        <v>1149.25</v>
      </c>
      <c r="O37" s="60">
        <v>1059</v>
      </c>
      <c r="P37" s="60">
        <v>956.5</v>
      </c>
    </row>
    <row r="38" spans="1:16" s="46" customFormat="1">
      <c r="A38" s="54"/>
      <c r="B38" s="55"/>
      <c r="C38" s="57"/>
      <c r="D38" s="55"/>
      <c r="E38" s="237"/>
      <c r="F38" s="237"/>
      <c r="G38" s="237"/>
      <c r="H38" s="237"/>
      <c r="I38" s="237"/>
      <c r="J38" s="237"/>
      <c r="K38" s="237"/>
      <c r="L38" s="237"/>
      <c r="M38" s="237"/>
      <c r="N38" s="237"/>
      <c r="O38" s="237"/>
      <c r="P38" s="237"/>
    </row>
    <row r="39" spans="1:16">
      <c r="A39" s="20" t="s">
        <v>34</v>
      </c>
      <c r="B39" s="29"/>
      <c r="C39" s="18"/>
      <c r="D39" s="29"/>
      <c r="E39" s="238"/>
      <c r="F39" s="238"/>
      <c r="G39" s="238"/>
      <c r="H39" s="238"/>
      <c r="I39" s="238"/>
      <c r="J39" s="238"/>
      <c r="K39" s="238"/>
      <c r="L39" s="238"/>
      <c r="M39" s="238"/>
      <c r="N39" s="238"/>
      <c r="O39" s="238"/>
      <c r="P39" s="238"/>
    </row>
    <row r="40" spans="1:16">
      <c r="A40" s="31"/>
      <c r="B40" s="29"/>
      <c r="C40" s="18"/>
      <c r="D40" s="29"/>
      <c r="E40" s="19" t="str">
        <f t="shared" ref="E40" si="18">E6</f>
        <v>Q2</v>
      </c>
      <c r="F40" s="19" t="str">
        <f t="shared" ref="F40:G40" si="19">F6</f>
        <v>Q3</v>
      </c>
      <c r="G40" s="19" t="str">
        <f t="shared" si="19"/>
        <v>Q4</v>
      </c>
      <c r="H40" s="19" t="str">
        <f t="shared" ref="H40:I40" si="20">H6</f>
        <v>Q1</v>
      </c>
      <c r="I40" s="19" t="str">
        <f t="shared" si="20"/>
        <v>Q2</v>
      </c>
      <c r="J40" s="19" t="str">
        <f t="shared" ref="J40:K40" si="21">J6</f>
        <v>Q3</v>
      </c>
      <c r="K40" s="19" t="str">
        <f t="shared" si="21"/>
        <v>Q4</v>
      </c>
      <c r="L40" s="19" t="str">
        <f t="shared" ref="L40:M40" si="22">L6</f>
        <v>Q1</v>
      </c>
      <c r="M40" s="19" t="str">
        <f t="shared" si="22"/>
        <v>Q2</v>
      </c>
      <c r="N40" s="19" t="str">
        <f t="shared" ref="N40:O40" si="23">N6</f>
        <v>Q3</v>
      </c>
      <c r="O40" s="19" t="str">
        <f t="shared" si="23"/>
        <v>Q4</v>
      </c>
      <c r="P40" s="19" t="str">
        <f t="shared" ref="P40" si="24">P6</f>
        <v>Q1</v>
      </c>
    </row>
    <row r="41" spans="1:16">
      <c r="A41" s="31"/>
      <c r="B41" s="29"/>
      <c r="C41" s="18"/>
      <c r="D41" s="29"/>
      <c r="E41" s="19" t="str">
        <f t="shared" ref="E41" si="25">E7</f>
        <v>CY11</v>
      </c>
      <c r="F41" s="19" t="str">
        <f t="shared" ref="F41:G41" si="26">F7</f>
        <v>CY11</v>
      </c>
      <c r="G41" s="19" t="str">
        <f t="shared" si="26"/>
        <v>CY11</v>
      </c>
      <c r="H41" s="19" t="str">
        <f t="shared" ref="H41:I41" si="27">H7</f>
        <v>CY12</v>
      </c>
      <c r="I41" s="19" t="str">
        <f t="shared" si="27"/>
        <v>CY12</v>
      </c>
      <c r="J41" s="19" t="str">
        <f t="shared" ref="J41:K41" si="28">J7</f>
        <v>CY12</v>
      </c>
      <c r="K41" s="19" t="str">
        <f t="shared" si="28"/>
        <v>CY12</v>
      </c>
      <c r="L41" s="19" t="str">
        <f t="shared" ref="L41:M41" si="29">L7</f>
        <v>CY13</v>
      </c>
      <c r="M41" s="19" t="str">
        <f t="shared" si="29"/>
        <v>CY13</v>
      </c>
      <c r="N41" s="19" t="str">
        <f t="shared" ref="N41:O41" si="30">N7</f>
        <v>CY13</v>
      </c>
      <c r="O41" s="19" t="str">
        <f t="shared" si="30"/>
        <v>CY13</v>
      </c>
      <c r="P41" s="19" t="str">
        <f t="shared" ref="P41" si="31">P7</f>
        <v>CY14</v>
      </c>
    </row>
    <row r="42" spans="1:16">
      <c r="A42" s="31"/>
      <c r="B42" s="29"/>
      <c r="C42" s="18"/>
      <c r="D42" s="29"/>
      <c r="E42" s="40" t="s">
        <v>185</v>
      </c>
      <c r="F42" s="40" t="s">
        <v>185</v>
      </c>
      <c r="G42" s="40" t="s">
        <v>185</v>
      </c>
      <c r="H42" s="40" t="s">
        <v>185</v>
      </c>
      <c r="I42" s="40" t="s">
        <v>185</v>
      </c>
      <c r="J42" s="40" t="s">
        <v>185</v>
      </c>
      <c r="K42" s="40" t="s">
        <v>185</v>
      </c>
      <c r="L42" s="40" t="s">
        <v>185</v>
      </c>
      <c r="M42" s="40" t="s">
        <v>185</v>
      </c>
      <c r="N42" s="40" t="s">
        <v>185</v>
      </c>
      <c r="O42" s="40" t="s">
        <v>185</v>
      </c>
      <c r="P42" s="40" t="s">
        <v>185</v>
      </c>
    </row>
    <row r="43" spans="1:16">
      <c r="A43" s="31"/>
      <c r="B43" s="29"/>
      <c r="C43" s="18"/>
      <c r="D43" s="29"/>
      <c r="E43" s="32"/>
      <c r="F43" s="32"/>
      <c r="G43" s="32"/>
      <c r="H43" s="32"/>
      <c r="I43" s="32"/>
      <c r="J43" s="32"/>
      <c r="K43" s="32"/>
      <c r="L43" s="32"/>
      <c r="M43" s="32"/>
      <c r="N43" s="32"/>
      <c r="O43" s="32"/>
      <c r="P43" s="32"/>
    </row>
    <row r="44" spans="1:16">
      <c r="A44" s="31"/>
      <c r="B44" s="1" t="s">
        <v>172</v>
      </c>
      <c r="C44" s="18"/>
      <c r="D44" s="29"/>
      <c r="E44" s="32"/>
      <c r="F44" s="32"/>
      <c r="G44" s="32"/>
      <c r="H44" s="32"/>
      <c r="I44" s="32"/>
      <c r="J44" s="32"/>
      <c r="K44" s="32"/>
      <c r="L44" s="32"/>
      <c r="M44" s="32"/>
      <c r="N44" s="32"/>
      <c r="O44" s="32"/>
      <c r="P44" s="32"/>
    </row>
    <row r="45" spans="1:16" s="43" customFormat="1">
      <c r="A45" s="10"/>
      <c r="C45" s="2" t="s">
        <v>183</v>
      </c>
      <c r="D45" s="10"/>
      <c r="E45" s="34">
        <f t="shared" ref="E45" si="32">E12/E$10</f>
        <v>0.27082022236207259</v>
      </c>
      <c r="F45" s="34">
        <f t="shared" ref="F45:K59" si="33">F12/F$10</f>
        <v>0.25858458961474035</v>
      </c>
      <c r="G45" s="34">
        <f t="shared" si="33"/>
        <v>0.2384858044164038</v>
      </c>
      <c r="H45" s="34">
        <f t="shared" si="33"/>
        <v>0.24358115650814913</v>
      </c>
      <c r="I45" s="34">
        <f t="shared" si="33"/>
        <v>0.25113430127041741</v>
      </c>
      <c r="J45" s="34">
        <f t="shared" si="33"/>
        <v>0.24805339265850945</v>
      </c>
      <c r="K45" s="34">
        <f t="shared" si="33"/>
        <v>0.2298187808896211</v>
      </c>
      <c r="L45" s="34">
        <f t="shared" ref="L45" si="34">L12/L$10</f>
        <v>0.22324281150159744</v>
      </c>
      <c r="M45" s="34">
        <f>M12/M$10</f>
        <v>0.21432871763997591</v>
      </c>
      <c r="N45" s="34">
        <f>N12/N$10</f>
        <v>0.2137388785433478</v>
      </c>
      <c r="O45" s="34">
        <f>O12/O$10</f>
        <v>0.22976216452105608</v>
      </c>
      <c r="P45" s="34">
        <f>P12/P$10</f>
        <v>0.23272311212814645</v>
      </c>
    </row>
    <row r="46" spans="1:16" s="43" customFormat="1">
      <c r="A46" s="10"/>
      <c r="C46" s="2" t="s">
        <v>282</v>
      </c>
      <c r="D46" s="10"/>
      <c r="E46" s="34">
        <f t="shared" ref="E46" si="35">E13/E$10</f>
        <v>5.6219844766100271E-2</v>
      </c>
      <c r="F46" s="34">
        <f t="shared" si="33"/>
        <v>5.5904522613065326E-2</v>
      </c>
      <c r="G46" s="34">
        <f t="shared" si="33"/>
        <v>5.362776025236593E-2</v>
      </c>
      <c r="H46" s="34">
        <f t="shared" si="33"/>
        <v>5.7825407457021659E-2</v>
      </c>
      <c r="I46" s="34">
        <f t="shared" si="33"/>
        <v>6.0798548094373864E-2</v>
      </c>
      <c r="J46" s="34">
        <f t="shared" si="33"/>
        <v>5.9399332591768633E-2</v>
      </c>
      <c r="K46" s="34">
        <f t="shared" si="33"/>
        <v>5.4159802306425038E-2</v>
      </c>
      <c r="L46" s="34">
        <f t="shared" ref="L46:M46" si="36">L13/L$10</f>
        <v>4.992012779552716E-2</v>
      </c>
      <c r="M46" s="34">
        <f t="shared" si="36"/>
        <v>4.675898053381497E-2</v>
      </c>
      <c r="N46" s="34">
        <f t="shared" ref="N46:O46" si="37">N13/N$10</f>
        <v>4.4278915787295675E-2</v>
      </c>
      <c r="O46" s="34">
        <f t="shared" si="37"/>
        <v>4.4512328169321408E-2</v>
      </c>
      <c r="P46" s="34">
        <f t="shared" ref="P46" si="38">P13/P$10</f>
        <v>4.691075514874142E-2</v>
      </c>
    </row>
    <row r="47" spans="1:16" s="43" customFormat="1">
      <c r="A47" s="10"/>
      <c r="C47" s="2" t="s">
        <v>181</v>
      </c>
      <c r="D47" s="10"/>
      <c r="E47" s="34">
        <f t="shared" ref="E47" si="39">E14/E$10</f>
        <v>6.2303335431088736E-2</v>
      </c>
      <c r="F47" s="34">
        <f t="shared" si="33"/>
        <v>5.443886097152429E-2</v>
      </c>
      <c r="G47" s="34">
        <f t="shared" si="33"/>
        <v>4.5846477392218719E-2</v>
      </c>
      <c r="H47" s="34">
        <f t="shared" si="33"/>
        <v>4.1750390712212544E-2</v>
      </c>
      <c r="I47" s="34">
        <f t="shared" si="33"/>
        <v>4.4691470054446458E-2</v>
      </c>
      <c r="J47" s="34">
        <f t="shared" si="33"/>
        <v>4.2714126807563958E-2</v>
      </c>
      <c r="K47" s="34">
        <f t="shared" si="33"/>
        <v>3.9950576606260293E-2</v>
      </c>
      <c r="L47" s="34">
        <f t="shared" ref="L47:M47" si="40">L14/L$10</f>
        <v>4.472843450479233E-2</v>
      </c>
      <c r="M47" s="34">
        <f t="shared" si="40"/>
        <v>4.1139875576961672E-2</v>
      </c>
      <c r="N47" s="34">
        <f t="shared" ref="N47:O47" si="41">N14/N$10</f>
        <v>4.1795985930064145E-2</v>
      </c>
      <c r="O47" s="34">
        <f t="shared" si="41"/>
        <v>4.0802967488544624E-2</v>
      </c>
      <c r="P47" s="34">
        <f t="shared" ref="P47" si="42">P14/P$10</f>
        <v>4.1876430205949659E-2</v>
      </c>
    </row>
    <row r="48" spans="1:16" s="43" customFormat="1">
      <c r="A48" s="10"/>
      <c r="C48" s="2" t="s">
        <v>182</v>
      </c>
      <c r="D48" s="10"/>
      <c r="E48" s="34">
        <f t="shared" ref="E48" si="43">E15/E$10</f>
        <v>3.7340046150618839E-2</v>
      </c>
      <c r="F48" s="34">
        <f t="shared" si="33"/>
        <v>3.3710217755443889E-2</v>
      </c>
      <c r="G48" s="34">
        <f t="shared" si="33"/>
        <v>3.4700315457413249E-2</v>
      </c>
      <c r="H48" s="34">
        <f t="shared" si="33"/>
        <v>3.1926769368162536E-2</v>
      </c>
      <c r="I48" s="34">
        <f t="shared" si="33"/>
        <v>3.1533575317604354E-2</v>
      </c>
      <c r="J48" s="34">
        <f t="shared" si="33"/>
        <v>2.9588431590656286E-2</v>
      </c>
      <c r="K48" s="34">
        <f t="shared" si="33"/>
        <v>1.8327841845140032E-2</v>
      </c>
      <c r="L48" s="34">
        <f t="shared" ref="L48:M48" si="44">L15/L$10</f>
        <v>2.3961661341853034E-2</v>
      </c>
      <c r="M48" s="34">
        <f t="shared" si="44"/>
        <v>2.2877784467188442E-2</v>
      </c>
      <c r="N48" s="34">
        <f t="shared" ref="N48:O48" si="45">N15/N$10</f>
        <v>2.2553279536519762E-2</v>
      </c>
      <c r="O48" s="34">
        <f t="shared" si="45"/>
        <v>1.8983198778092951E-2</v>
      </c>
      <c r="P48" s="34">
        <f t="shared" ref="P48" si="46">P15/P$10</f>
        <v>1.1899313501144164E-2</v>
      </c>
    </row>
    <row r="49" spans="1:16">
      <c r="A49" s="10"/>
      <c r="B49" s="10"/>
      <c r="C49" s="6" t="s">
        <v>39</v>
      </c>
      <c r="D49" s="10"/>
      <c r="E49" s="34">
        <f t="shared" ref="E49" si="47">E16/E$10</f>
        <v>0.13362701908957417</v>
      </c>
      <c r="F49" s="34">
        <f t="shared" si="33"/>
        <v>0.13630653266331658</v>
      </c>
      <c r="G49" s="34">
        <f t="shared" si="33"/>
        <v>0.13228180862250263</v>
      </c>
      <c r="H49" s="34">
        <f t="shared" si="33"/>
        <v>0.13507479348068765</v>
      </c>
      <c r="I49" s="34">
        <f t="shared" si="33"/>
        <v>0.14450998185117966</v>
      </c>
      <c r="J49" s="34">
        <f t="shared" si="33"/>
        <v>0.14082313681868744</v>
      </c>
      <c r="K49" s="34">
        <f t="shared" si="33"/>
        <v>0.1243822075782537</v>
      </c>
      <c r="L49" s="34">
        <f t="shared" ref="L49:M49" si="48">L16/L$10</f>
        <v>0.12320287539936102</v>
      </c>
      <c r="M49" s="34">
        <f t="shared" si="48"/>
        <v>0.11940598033313266</v>
      </c>
      <c r="N49" s="34">
        <f t="shared" ref="N49:O49" si="49">N16/N$10</f>
        <v>0.12621560107593627</v>
      </c>
      <c r="O49" s="34">
        <f t="shared" si="49"/>
        <v>0.12742744926903773</v>
      </c>
      <c r="P49" s="34">
        <f t="shared" ref="P49" si="50">P16/P$10</f>
        <v>0.1379862700228833</v>
      </c>
    </row>
    <row r="50" spans="1:16">
      <c r="A50" s="10"/>
      <c r="B50" s="10"/>
      <c r="C50" s="6" t="s">
        <v>40</v>
      </c>
      <c r="D50" s="10"/>
      <c r="E50" s="34">
        <f t="shared" ref="E50" si="51">E17/E$10</f>
        <v>0.10174113698342774</v>
      </c>
      <c r="F50" s="34">
        <f t="shared" si="33"/>
        <v>0.1025963149078727</v>
      </c>
      <c r="G50" s="34">
        <f t="shared" si="33"/>
        <v>0.11461619348054679</v>
      </c>
      <c r="H50" s="34">
        <f t="shared" si="33"/>
        <v>0.12614422862246036</v>
      </c>
      <c r="I50" s="34">
        <f t="shared" si="33"/>
        <v>0.13861161524500906</v>
      </c>
      <c r="J50" s="34">
        <f t="shared" si="33"/>
        <v>0.13948832035595105</v>
      </c>
      <c r="K50" s="34">
        <f t="shared" si="33"/>
        <v>0.11902800658978584</v>
      </c>
      <c r="L50" s="34">
        <f t="shared" ref="L50:M50" si="52">L17/L$10</f>
        <v>0.12100638977635783</v>
      </c>
      <c r="M50" s="34">
        <f t="shared" si="52"/>
        <v>0.1175998394541441</v>
      </c>
      <c r="N50" s="34">
        <f t="shared" ref="N50:O50" si="53">N17/N$10</f>
        <v>0.1239395820401407</v>
      </c>
      <c r="O50" s="34">
        <f t="shared" si="53"/>
        <v>0.1322277983853371</v>
      </c>
      <c r="P50" s="34">
        <f t="shared" ref="P50" si="54">P17/P$10</f>
        <v>0.1379862700228833</v>
      </c>
    </row>
    <row r="51" spans="1:16">
      <c r="A51" s="10"/>
      <c r="B51" s="10"/>
      <c r="C51" s="6" t="s">
        <v>41</v>
      </c>
      <c r="D51" s="10"/>
      <c r="E51" s="34">
        <f t="shared" ref="E51" si="55">E18/E$10</f>
        <v>9.7335850639815397E-2</v>
      </c>
      <c r="F51" s="34">
        <f t="shared" si="33"/>
        <v>9.526800670016751E-2</v>
      </c>
      <c r="G51" s="34">
        <f t="shared" si="33"/>
        <v>9.5899053627760258E-2</v>
      </c>
      <c r="H51" s="34">
        <f t="shared" si="33"/>
        <v>0.10158517526233535</v>
      </c>
      <c r="I51" s="34">
        <f t="shared" si="33"/>
        <v>0.11751361161524501</v>
      </c>
      <c r="J51" s="34">
        <f t="shared" si="33"/>
        <v>0.11902113459399333</v>
      </c>
      <c r="K51" s="34">
        <f t="shared" si="33"/>
        <v>0.11552718286655683</v>
      </c>
      <c r="L51" s="34">
        <f t="shared" ref="L51:M51" si="56">L18/L$10</f>
        <v>0.10942492012779553</v>
      </c>
      <c r="M51" s="34">
        <f t="shared" si="56"/>
        <v>9.1109773228978522E-2</v>
      </c>
      <c r="N51" s="34">
        <f t="shared" ref="N51:O51" si="57">N18/N$10</f>
        <v>0.10242085661080075</v>
      </c>
      <c r="O51" s="34">
        <f t="shared" si="57"/>
        <v>0.10691686668121318</v>
      </c>
      <c r="P51" s="34">
        <f t="shared" ref="P51" si="58">P18/P$10</f>
        <v>0.11350114416475973</v>
      </c>
    </row>
    <row r="52" spans="1:16">
      <c r="A52" s="10"/>
      <c r="B52" s="10"/>
      <c r="C52" s="6" t="s">
        <v>42</v>
      </c>
      <c r="D52" s="10"/>
      <c r="E52" s="37">
        <f t="shared" ref="E52" si="59">E19/E$10</f>
        <v>4.6150618837843506E-3</v>
      </c>
      <c r="F52" s="37">
        <f t="shared" si="33"/>
        <v>5.2345058626465666E-3</v>
      </c>
      <c r="G52" s="37">
        <f t="shared" si="33"/>
        <v>5.2576235541535229E-3</v>
      </c>
      <c r="H52" s="37">
        <f t="shared" si="33"/>
        <v>1.5628488501897744E-3</v>
      </c>
      <c r="I52" s="37">
        <f t="shared" si="33"/>
        <v>9.0744101633393826E-4</v>
      </c>
      <c r="J52" s="37">
        <f t="shared" si="33"/>
        <v>2.224694104560623E-4</v>
      </c>
      <c r="K52" s="37">
        <f t="shared" si="33"/>
        <v>0</v>
      </c>
      <c r="L52" s="37">
        <f t="shared" ref="L52:M52" si="60">L19/L$10</f>
        <v>0</v>
      </c>
      <c r="M52" s="37">
        <f t="shared" si="60"/>
        <v>0</v>
      </c>
      <c r="N52" s="37">
        <f t="shared" ref="N52:O52" si="61">N19/N$10</f>
        <v>0</v>
      </c>
      <c r="O52" s="37">
        <f t="shared" si="61"/>
        <v>0</v>
      </c>
      <c r="P52" s="37">
        <f t="shared" ref="P52" si="62">P19/P$10</f>
        <v>0</v>
      </c>
    </row>
    <row r="53" spans="1:16" ht="16.5">
      <c r="A53" s="10"/>
      <c r="B53" s="10"/>
      <c r="C53" s="6" t="s">
        <v>43</v>
      </c>
      <c r="D53" s="10"/>
      <c r="E53" s="35">
        <f t="shared" ref="E53" si="63">E20/E$10</f>
        <v>6.83868260960772E-2</v>
      </c>
      <c r="F53" s="35">
        <f t="shared" si="33"/>
        <v>6.8257956448911222E-2</v>
      </c>
      <c r="G53" s="35">
        <f t="shared" si="33"/>
        <v>0</v>
      </c>
      <c r="H53" s="35">
        <f t="shared" si="33"/>
        <v>0</v>
      </c>
      <c r="I53" s="35">
        <f t="shared" si="33"/>
        <v>0</v>
      </c>
      <c r="J53" s="35">
        <f t="shared" si="33"/>
        <v>0</v>
      </c>
      <c r="K53" s="35">
        <f t="shared" si="33"/>
        <v>0</v>
      </c>
      <c r="L53" s="35">
        <f t="shared" ref="L53:M53" si="64">L20/L$10</f>
        <v>0</v>
      </c>
      <c r="M53" s="35">
        <f t="shared" si="64"/>
        <v>0</v>
      </c>
      <c r="N53" s="35">
        <f t="shared" ref="N53:O53" si="65">N20/N$10</f>
        <v>0</v>
      </c>
      <c r="O53" s="35">
        <f t="shared" si="65"/>
        <v>0</v>
      </c>
      <c r="P53" s="35">
        <f t="shared" ref="P53" si="66">P20/P$10</f>
        <v>0</v>
      </c>
    </row>
    <row r="54" spans="1:16" ht="16.5">
      <c r="A54" s="10"/>
      <c r="B54" s="10"/>
      <c r="C54" s="10"/>
      <c r="D54" s="10" t="s">
        <v>171</v>
      </c>
      <c r="E54" s="35">
        <f t="shared" ref="E54" si="67">E21/E$10</f>
        <v>0.83238934340255921</v>
      </c>
      <c r="F54" s="35">
        <f t="shared" si="33"/>
        <v>0.81030150753768848</v>
      </c>
      <c r="G54" s="35">
        <f t="shared" si="33"/>
        <v>0.72071503680336491</v>
      </c>
      <c r="H54" s="35">
        <f t="shared" si="33"/>
        <v>0.73945077026121897</v>
      </c>
      <c r="I54" s="35">
        <f t="shared" si="33"/>
        <v>0.7897005444646098</v>
      </c>
      <c r="J54" s="35">
        <f t="shared" si="33"/>
        <v>0.77931034482758621</v>
      </c>
      <c r="K54" s="35">
        <f t="shared" si="33"/>
        <v>0.70119439868204281</v>
      </c>
      <c r="L54" s="35">
        <f t="shared" ref="L54:M54" si="68">L21/L$10</f>
        <v>0.69548722044728439</v>
      </c>
      <c r="M54" s="35">
        <f t="shared" si="68"/>
        <v>0.65322095123419621</v>
      </c>
      <c r="N54" s="35">
        <f t="shared" ref="N54:O54" si="69">N21/N$10</f>
        <v>0.67494309952410514</v>
      </c>
      <c r="O54" s="35">
        <f t="shared" si="69"/>
        <v>0.70063277329260309</v>
      </c>
      <c r="P54" s="35">
        <f t="shared" ref="P54" si="70">P21/P$10</f>
        <v>0.722883295194508</v>
      </c>
    </row>
    <row r="55" spans="1:16">
      <c r="A55" s="11"/>
      <c r="B55" s="25" t="s">
        <v>1</v>
      </c>
      <c r="C55" s="3"/>
      <c r="D55" s="11"/>
      <c r="E55" s="33">
        <f t="shared" ref="E55" si="71">E22/E$10</f>
        <v>0.16761065659744073</v>
      </c>
      <c r="F55" s="33">
        <f t="shared" si="33"/>
        <v>0.18969849246231155</v>
      </c>
      <c r="G55" s="33">
        <f t="shared" si="33"/>
        <v>0.27928496319663509</v>
      </c>
      <c r="H55" s="33">
        <f t="shared" si="33"/>
        <v>0.26054922973878097</v>
      </c>
      <c r="I55" s="33">
        <f t="shared" si="33"/>
        <v>0.2102994555353902</v>
      </c>
      <c r="J55" s="33">
        <f t="shared" si="33"/>
        <v>0.22068965517241379</v>
      </c>
      <c r="K55" s="33">
        <f t="shared" si="33"/>
        <v>0.29880560131795719</v>
      </c>
      <c r="L55" s="33">
        <f t="shared" ref="L55:M55" si="72">L22/L$10</f>
        <v>0.30451277955271566</v>
      </c>
      <c r="M55" s="33">
        <f t="shared" si="72"/>
        <v>0.34677904876580373</v>
      </c>
      <c r="N55" s="33">
        <f t="shared" ref="N55:O55" si="73">N22/N$10</f>
        <v>0.32505690047589492</v>
      </c>
      <c r="O55" s="33">
        <f t="shared" si="73"/>
        <v>0.29936722670739691</v>
      </c>
      <c r="P55" s="33">
        <f t="shared" ref="P55" si="74">P22/P$10</f>
        <v>0.277116704805492</v>
      </c>
    </row>
    <row r="56" spans="1:16" ht="16.5">
      <c r="A56" s="12"/>
      <c r="B56" s="2" t="s">
        <v>195</v>
      </c>
      <c r="C56" s="12"/>
      <c r="D56" s="12"/>
      <c r="E56" s="35">
        <f t="shared" ref="E56" si="75">E23/E$10</f>
        <v>5.4541640444724145E-3</v>
      </c>
      <c r="F56" s="35">
        <f t="shared" si="33"/>
        <v>3.1407035175879399E-3</v>
      </c>
      <c r="G56" s="35">
        <f t="shared" si="33"/>
        <v>6.3091482649842276E-4</v>
      </c>
      <c r="H56" s="35">
        <f t="shared" si="33"/>
        <v>2.2326412145568208E-4</v>
      </c>
      <c r="I56" s="35">
        <f t="shared" si="33"/>
        <v>2.2686025408348456E-4</v>
      </c>
      <c r="J56" s="35">
        <f t="shared" si="33"/>
        <v>-2.224694104560623E-4</v>
      </c>
      <c r="K56" s="35">
        <f t="shared" si="33"/>
        <v>1.441515650741351E-3</v>
      </c>
      <c r="L56" s="35">
        <f t="shared" ref="L56:M56" si="76">L23/L$10</f>
        <v>1.5974440894568689E-3</v>
      </c>
      <c r="M56" s="35">
        <f t="shared" si="76"/>
        <v>1.2040939193257074E-3</v>
      </c>
      <c r="N56" s="35">
        <f t="shared" ref="N56:O56" si="77">N23/N$10</f>
        <v>2.0691082143596109E-4</v>
      </c>
      <c r="O56" s="35">
        <f t="shared" si="77"/>
        <v>-1.1564477416539385E-2</v>
      </c>
      <c r="P56" s="35">
        <f t="shared" ref="P56" si="78">P23/P$10</f>
        <v>-2.4256292906178489E-2</v>
      </c>
    </row>
    <row r="57" spans="1:16">
      <c r="A57" s="12"/>
      <c r="B57" s="22" t="s">
        <v>44</v>
      </c>
      <c r="C57" s="4"/>
      <c r="D57" s="12"/>
      <c r="E57" s="34">
        <f t="shared" ref="E57" si="79">E24/E$10</f>
        <v>0.17306482064191314</v>
      </c>
      <c r="F57" s="34">
        <f t="shared" si="33"/>
        <v>0.19283919597989949</v>
      </c>
      <c r="G57" s="34">
        <f t="shared" si="33"/>
        <v>0.27991587802313356</v>
      </c>
      <c r="H57" s="34">
        <f t="shared" si="33"/>
        <v>0.26077249386023665</v>
      </c>
      <c r="I57" s="34">
        <f t="shared" si="33"/>
        <v>0.21052631578947367</v>
      </c>
      <c r="J57" s="34">
        <f t="shared" si="33"/>
        <v>0.22046718576195773</v>
      </c>
      <c r="K57" s="34">
        <f t="shared" si="33"/>
        <v>0.30024711696869849</v>
      </c>
      <c r="L57" s="34">
        <f t="shared" ref="L57:M57" si="80">L24/L$10</f>
        <v>0.3061102236421725</v>
      </c>
      <c r="M57" s="34">
        <f t="shared" si="80"/>
        <v>0.34798314268512942</v>
      </c>
      <c r="N57" s="34">
        <f t="shared" ref="N57:O57" si="81">N24/N$10</f>
        <v>0.32526381129733084</v>
      </c>
      <c r="O57" s="34">
        <f t="shared" si="81"/>
        <v>0.28780274929085753</v>
      </c>
      <c r="P57" s="34">
        <f t="shared" ref="P57" si="82">P24/P$10</f>
        <v>0.25286041189931352</v>
      </c>
    </row>
    <row r="58" spans="1:16" ht="16.5">
      <c r="A58" s="12"/>
      <c r="B58" s="2" t="s">
        <v>45</v>
      </c>
      <c r="C58" s="4"/>
      <c r="D58" s="12"/>
      <c r="E58" s="35">
        <f t="shared" ref="E58" si="83">E25/E$10</f>
        <v>3.5452066289070695E-2</v>
      </c>
      <c r="F58" s="35">
        <f t="shared" si="33"/>
        <v>3.5175879396984924E-2</v>
      </c>
      <c r="G58" s="35">
        <f t="shared" si="33"/>
        <v>5.1735015772870666E-2</v>
      </c>
      <c r="H58" s="35">
        <f t="shared" si="33"/>
        <v>4.509935253404778E-2</v>
      </c>
      <c r="I58" s="35">
        <f t="shared" si="33"/>
        <v>2.5408348457350273E-2</v>
      </c>
      <c r="J58" s="35">
        <f t="shared" si="33"/>
        <v>2.1579532814238044E-2</v>
      </c>
      <c r="K58" s="35">
        <f t="shared" si="33"/>
        <v>6.3632619439868199E-2</v>
      </c>
      <c r="L58" s="35">
        <f t="shared" ref="L58:M58" si="84">L25/L$10</f>
        <v>6.2300319488817889E-2</v>
      </c>
      <c r="M58" s="35">
        <f t="shared" si="84"/>
        <v>7.505518763796909E-2</v>
      </c>
      <c r="N58" s="35">
        <f t="shared" ref="N58:O58" si="85">N25/N$10</f>
        <v>7.9039933788537145E-2</v>
      </c>
      <c r="O58" s="35">
        <f t="shared" si="85"/>
        <v>6.7423085315295658E-2</v>
      </c>
      <c r="P58" s="35">
        <f t="shared" ref="P58" si="86">P25/P$10</f>
        <v>5.9038901601830666E-2</v>
      </c>
    </row>
    <row r="59" spans="1:16" ht="16.5">
      <c r="A59" s="9"/>
      <c r="B59" s="25" t="s">
        <v>2</v>
      </c>
      <c r="C59" s="9"/>
      <c r="D59" s="9"/>
      <c r="E59" s="36">
        <f t="shared" ref="E59" si="87">E26/E$10</f>
        <v>0.13761275435284245</v>
      </c>
      <c r="F59" s="36">
        <f t="shared" si="33"/>
        <v>0.15766331658291458</v>
      </c>
      <c r="G59" s="36">
        <f t="shared" si="33"/>
        <v>0.22818086225026288</v>
      </c>
      <c r="H59" s="36">
        <f t="shared" si="33"/>
        <v>0.21567314132618889</v>
      </c>
      <c r="I59" s="36">
        <f t="shared" si="33"/>
        <v>0.18511796733212341</v>
      </c>
      <c r="J59" s="36">
        <f t="shared" si="33"/>
        <v>0.19888765294771968</v>
      </c>
      <c r="K59" s="36">
        <f t="shared" si="33"/>
        <v>0.23661449752883032</v>
      </c>
      <c r="L59" s="36">
        <f t="shared" ref="L59:M59" si="88">L26/L$10</f>
        <v>0.24380990415335463</v>
      </c>
      <c r="M59" s="36">
        <f t="shared" si="88"/>
        <v>0.27292795504716033</v>
      </c>
      <c r="N59" s="36">
        <f t="shared" ref="N59:O59" si="89">N26/N$10</f>
        <v>0.24622387750879371</v>
      </c>
      <c r="O59" s="36">
        <f t="shared" si="89"/>
        <v>0.22037966397556186</v>
      </c>
      <c r="P59" s="36">
        <f t="shared" ref="P59" si="90">P26/P$10</f>
        <v>0.19382151029748285</v>
      </c>
    </row>
    <row r="60" spans="1:16" ht="16.5">
      <c r="A60" s="9"/>
      <c r="B60" s="25"/>
      <c r="C60" s="9"/>
      <c r="D60" s="9"/>
      <c r="E60" s="36"/>
      <c r="F60" s="36"/>
      <c r="G60" s="36"/>
      <c r="H60" s="36"/>
      <c r="I60" s="36"/>
      <c r="J60" s="36"/>
      <c r="K60" s="36"/>
      <c r="L60" s="36"/>
      <c r="M60" s="36"/>
      <c r="N60" s="36"/>
      <c r="O60" s="36"/>
      <c r="P60" s="36"/>
    </row>
    <row r="61" spans="1:16" ht="16.5">
      <c r="A61" s="27"/>
      <c r="B61" s="5" t="s">
        <v>189</v>
      </c>
      <c r="C61" s="9"/>
      <c r="D61" s="9"/>
      <c r="E61" s="36"/>
      <c r="F61" s="36"/>
      <c r="G61" s="36"/>
      <c r="H61" s="36"/>
      <c r="I61" s="36"/>
      <c r="J61" s="36"/>
      <c r="K61" s="36"/>
      <c r="L61" s="36"/>
      <c r="M61" s="36"/>
      <c r="N61" s="36"/>
      <c r="O61" s="36"/>
      <c r="P61" s="36"/>
    </row>
    <row r="62" spans="1:16">
      <c r="A62" s="20" t="s">
        <v>26</v>
      </c>
      <c r="B62" s="23"/>
      <c r="C62" s="24"/>
      <c r="D62" s="23"/>
    </row>
    <row r="63" spans="1:16">
      <c r="A63" s="20"/>
      <c r="B63" s="23"/>
      <c r="C63" s="24"/>
      <c r="D63" s="23"/>
    </row>
    <row r="64" spans="1:16" ht="14.25" customHeight="1">
      <c r="A64" s="23"/>
      <c r="B64" s="24"/>
      <c r="C64" s="24"/>
      <c r="D64" s="23"/>
      <c r="E64" s="19" t="str">
        <f t="shared" ref="E64" si="91">E6</f>
        <v>Q2</v>
      </c>
      <c r="F64" s="19" t="str">
        <f t="shared" ref="F64:G64" si="92">F6</f>
        <v>Q3</v>
      </c>
      <c r="G64" s="19" t="str">
        <f t="shared" si="92"/>
        <v>Q4</v>
      </c>
      <c r="H64" s="19" t="str">
        <f t="shared" ref="H64:I64" si="93">H6</f>
        <v>Q1</v>
      </c>
      <c r="I64" s="19" t="str">
        <f t="shared" si="93"/>
        <v>Q2</v>
      </c>
      <c r="J64" s="19" t="str">
        <f t="shared" ref="J64:K64" si="94">J6</f>
        <v>Q3</v>
      </c>
      <c r="K64" s="19" t="str">
        <f t="shared" si="94"/>
        <v>Q4</v>
      </c>
      <c r="L64" s="19" t="str">
        <f t="shared" ref="L64:M64" si="95">L6</f>
        <v>Q1</v>
      </c>
      <c r="M64" s="19" t="str">
        <f t="shared" si="95"/>
        <v>Q2</v>
      </c>
      <c r="N64" s="19" t="str">
        <f t="shared" ref="N64:O64" si="96">N6</f>
        <v>Q3</v>
      </c>
      <c r="O64" s="19" t="str">
        <f t="shared" si="96"/>
        <v>Q4</v>
      </c>
      <c r="P64" s="19" t="str">
        <f t="shared" ref="P64" si="97">P6</f>
        <v>Q1</v>
      </c>
    </row>
    <row r="65" spans="1:16" ht="14.25" customHeight="1">
      <c r="A65" s="23"/>
      <c r="B65" s="24"/>
      <c r="C65" s="24"/>
      <c r="D65" s="23"/>
      <c r="E65" s="19" t="str">
        <f>E7</f>
        <v>CY11</v>
      </c>
      <c r="F65" s="19" t="str">
        <f t="shared" ref="F65:G65" si="98">F7</f>
        <v>CY11</v>
      </c>
      <c r="G65" s="19" t="str">
        <f t="shared" si="98"/>
        <v>CY11</v>
      </c>
      <c r="H65" s="19" t="str">
        <f t="shared" ref="H65:I65" si="99">H7</f>
        <v>CY12</v>
      </c>
      <c r="I65" s="19" t="str">
        <f t="shared" si="99"/>
        <v>CY12</v>
      </c>
      <c r="J65" s="19" t="str">
        <f t="shared" ref="J65:K65" si="100">J7</f>
        <v>CY12</v>
      </c>
      <c r="K65" s="19" t="str">
        <f t="shared" si="100"/>
        <v>CY12</v>
      </c>
      <c r="L65" s="19" t="str">
        <f t="shared" ref="L65:M65" si="101">L7</f>
        <v>CY13</v>
      </c>
      <c r="M65" s="19" t="str">
        <f t="shared" si="101"/>
        <v>CY13</v>
      </c>
      <c r="N65" s="19" t="str">
        <f t="shared" ref="N65:O65" si="102">N7</f>
        <v>CY13</v>
      </c>
      <c r="O65" s="19" t="str">
        <f t="shared" si="102"/>
        <v>CY13</v>
      </c>
      <c r="P65" s="19" t="str">
        <f t="shared" ref="P65" si="103">P7</f>
        <v>CY14</v>
      </c>
    </row>
    <row r="66" spans="1:16">
      <c r="A66" s="23"/>
      <c r="B66" s="26"/>
      <c r="C66" s="26"/>
      <c r="D66" s="23"/>
      <c r="E66" s="40" t="str">
        <f>E8</f>
        <v>TTM</v>
      </c>
      <c r="F66" s="40" t="str">
        <f t="shared" ref="F66:G66" si="104">F8</f>
        <v>TTM</v>
      </c>
      <c r="G66" s="40" t="str">
        <f t="shared" si="104"/>
        <v>TTM</v>
      </c>
      <c r="H66" s="40" t="str">
        <f t="shared" ref="H66:I66" si="105">H8</f>
        <v>TTM</v>
      </c>
      <c r="I66" s="40" t="str">
        <f t="shared" si="105"/>
        <v>TTM</v>
      </c>
      <c r="J66" s="40" t="str">
        <f t="shared" ref="J66:K66" si="106">J8</f>
        <v>TTM</v>
      </c>
      <c r="K66" s="40" t="str">
        <f t="shared" si="106"/>
        <v>TTM</v>
      </c>
      <c r="L66" s="40" t="str">
        <f t="shared" ref="L66:M66" si="107">L8</f>
        <v>TTM</v>
      </c>
      <c r="M66" s="40" t="str">
        <f t="shared" si="107"/>
        <v>TTM</v>
      </c>
      <c r="N66" s="40" t="str">
        <f t="shared" ref="N66:O66" si="108">N8</f>
        <v>TTM</v>
      </c>
      <c r="O66" s="40" t="str">
        <f t="shared" si="108"/>
        <v>TTM</v>
      </c>
      <c r="P66" s="40" t="str">
        <f t="shared" ref="P66" si="109">P8</f>
        <v>TTM</v>
      </c>
    </row>
    <row r="67" spans="1:16" ht="7.5" customHeight="1">
      <c r="A67" s="21"/>
      <c r="B67" s="21"/>
      <c r="C67" s="21"/>
      <c r="D67" s="21"/>
      <c r="E67" s="273"/>
      <c r="F67" s="273"/>
      <c r="G67" s="273"/>
      <c r="H67" s="273"/>
      <c r="I67" s="273"/>
      <c r="J67" s="273"/>
      <c r="K67" s="273"/>
      <c r="L67" s="273"/>
      <c r="M67" s="273"/>
      <c r="N67" s="273"/>
      <c r="O67" s="273"/>
      <c r="P67" s="273"/>
    </row>
    <row r="68" spans="1:16">
      <c r="A68" s="8"/>
      <c r="B68" s="1" t="s">
        <v>173</v>
      </c>
      <c r="C68" s="9"/>
      <c r="D68" s="8"/>
      <c r="E68" s="13">
        <v>4859</v>
      </c>
      <c r="F68" s="13">
        <v>4629</v>
      </c>
      <c r="G68" s="13">
        <v>4489</v>
      </c>
      <c r="H68" s="13">
        <v>4321</v>
      </c>
      <c r="I68" s="13">
        <v>4676</v>
      </c>
      <c r="J68" s="13">
        <v>4800</v>
      </c>
      <c r="K68" s="13">
        <v>4987</v>
      </c>
      <c r="L68" s="13">
        <v>5204</v>
      </c>
      <c r="M68" s="13">
        <v>4758</v>
      </c>
      <c r="N68" s="13">
        <v>4664</v>
      </c>
      <c r="O68" s="13">
        <v>4342</v>
      </c>
      <c r="P68" s="13">
        <v>4309</v>
      </c>
    </row>
    <row r="69" spans="1:16">
      <c r="A69" s="8"/>
      <c r="B69" s="1" t="s">
        <v>172</v>
      </c>
      <c r="C69" s="9"/>
      <c r="D69" s="8"/>
      <c r="E69" s="259"/>
      <c r="F69" s="13"/>
      <c r="G69" s="13"/>
      <c r="H69" s="13"/>
      <c r="I69" s="13"/>
      <c r="J69" s="13"/>
      <c r="K69" s="13"/>
      <c r="L69" s="13"/>
      <c r="M69" s="13"/>
      <c r="N69" s="13"/>
      <c r="O69" s="13"/>
      <c r="P69" s="13"/>
    </row>
    <row r="70" spans="1:16" s="43" customFormat="1">
      <c r="A70" s="10"/>
      <c r="B70" s="2"/>
      <c r="C70" s="2" t="s">
        <v>183</v>
      </c>
      <c r="D70" s="10"/>
      <c r="E70" s="42">
        <v>1281</v>
      </c>
      <c r="F70" s="42">
        <v>1213</v>
      </c>
      <c r="G70" s="42">
        <v>1121</v>
      </c>
      <c r="H70" s="42">
        <v>1091</v>
      </c>
      <c r="I70" s="42">
        <v>1124</v>
      </c>
      <c r="J70" s="42">
        <v>1137</v>
      </c>
      <c r="K70" s="42">
        <v>1116</v>
      </c>
      <c r="L70" s="42">
        <v>1123</v>
      </c>
      <c r="M70" s="42">
        <v>1057</v>
      </c>
      <c r="N70" s="42">
        <v>1028</v>
      </c>
      <c r="O70" s="42">
        <v>1043</v>
      </c>
      <c r="P70" s="42">
        <v>1027</v>
      </c>
    </row>
    <row r="71" spans="1:16" s="43" customFormat="1">
      <c r="A71" s="10"/>
      <c r="B71" s="2"/>
      <c r="C71" s="2" t="s">
        <v>282</v>
      </c>
      <c r="D71" s="10"/>
      <c r="E71" s="42">
        <v>268</v>
      </c>
      <c r="F71" s="42">
        <v>267</v>
      </c>
      <c r="G71" s="42">
        <v>255</v>
      </c>
      <c r="H71" s="42">
        <v>259</v>
      </c>
      <c r="I71" s="42">
        <v>268</v>
      </c>
      <c r="J71" s="42">
        <v>267</v>
      </c>
      <c r="K71" s="42">
        <v>264</v>
      </c>
      <c r="L71" s="42">
        <v>250</v>
      </c>
      <c r="M71" s="42">
        <v>233</v>
      </c>
      <c r="N71" s="42">
        <v>214</v>
      </c>
      <c r="O71" s="42">
        <v>204</v>
      </c>
      <c r="P71" s="42">
        <v>205</v>
      </c>
    </row>
    <row r="72" spans="1:16" s="43" customFormat="1">
      <c r="A72" s="10"/>
      <c r="B72" s="2"/>
      <c r="C72" s="2" t="s">
        <v>181</v>
      </c>
      <c r="D72" s="10"/>
      <c r="E72" s="42">
        <v>233</v>
      </c>
      <c r="F72" s="42">
        <v>194</v>
      </c>
      <c r="G72" s="42">
        <v>159</v>
      </c>
      <c r="H72" s="42">
        <v>155</v>
      </c>
      <c r="I72" s="42">
        <v>197</v>
      </c>
      <c r="J72" s="42">
        <v>224</v>
      </c>
      <c r="K72" s="42">
        <v>221</v>
      </c>
      <c r="L72" s="42">
        <v>233</v>
      </c>
      <c r="M72" s="42">
        <v>188</v>
      </c>
      <c r="N72" s="42">
        <v>159</v>
      </c>
      <c r="O72" s="42">
        <v>172</v>
      </c>
      <c r="P72" s="42">
        <v>175</v>
      </c>
    </row>
    <row r="73" spans="1:16" s="43" customFormat="1">
      <c r="A73" s="10"/>
      <c r="B73" s="2"/>
      <c r="C73" s="2" t="s">
        <v>182</v>
      </c>
      <c r="D73" s="10"/>
      <c r="E73" s="42">
        <v>84</v>
      </c>
      <c r="F73" s="42">
        <v>66</v>
      </c>
      <c r="G73" s="42">
        <v>72</v>
      </c>
      <c r="H73" s="42">
        <v>67</v>
      </c>
      <c r="I73" s="42">
        <v>73</v>
      </c>
      <c r="J73" s="42">
        <v>75</v>
      </c>
      <c r="K73" s="42">
        <v>62</v>
      </c>
      <c r="L73" s="42">
        <v>91</v>
      </c>
      <c r="M73" s="42">
        <v>83</v>
      </c>
      <c r="N73" s="42">
        <v>76</v>
      </c>
      <c r="O73" s="42">
        <v>60</v>
      </c>
      <c r="P73" s="42">
        <v>28</v>
      </c>
    </row>
    <row r="74" spans="1:16">
      <c r="A74" s="10"/>
      <c r="B74" s="10"/>
      <c r="C74" s="6" t="s">
        <v>39</v>
      </c>
      <c r="D74" s="10"/>
      <c r="E74" s="15">
        <v>612</v>
      </c>
      <c r="F74" s="15">
        <v>627</v>
      </c>
      <c r="G74" s="15">
        <v>589</v>
      </c>
      <c r="H74" s="15">
        <v>566</v>
      </c>
      <c r="I74" s="15">
        <v>598</v>
      </c>
      <c r="J74" s="15">
        <v>594</v>
      </c>
      <c r="K74" s="15">
        <v>584</v>
      </c>
      <c r="L74" s="15">
        <v>594</v>
      </c>
      <c r="M74" s="15">
        <v>570</v>
      </c>
      <c r="N74" s="15">
        <v>581</v>
      </c>
      <c r="O74" s="15">
        <v>551</v>
      </c>
      <c r="P74" s="15">
        <v>569</v>
      </c>
    </row>
    <row r="75" spans="1:16">
      <c r="A75" s="10"/>
      <c r="B75" s="10"/>
      <c r="C75" s="6" t="s">
        <v>40</v>
      </c>
      <c r="D75" s="10"/>
      <c r="E75" s="15">
        <v>482</v>
      </c>
      <c r="F75" s="15">
        <v>487</v>
      </c>
      <c r="G75" s="15">
        <v>539</v>
      </c>
      <c r="H75" s="15">
        <v>561</v>
      </c>
      <c r="I75" s="15">
        <v>604</v>
      </c>
      <c r="J75" s="15">
        <v>620</v>
      </c>
      <c r="K75" s="15">
        <v>570</v>
      </c>
      <c r="L75" s="15">
        <v>599</v>
      </c>
      <c r="M75" s="15">
        <v>578</v>
      </c>
      <c r="N75" s="15">
        <v>591</v>
      </c>
      <c r="O75" s="15">
        <v>599</v>
      </c>
      <c r="P75" s="15">
        <v>595</v>
      </c>
    </row>
    <row r="76" spans="1:16" ht="16.5">
      <c r="A76" s="10"/>
      <c r="B76" s="10"/>
      <c r="C76" s="6" t="s">
        <v>41</v>
      </c>
      <c r="D76" s="10"/>
      <c r="E76" s="16">
        <v>411</v>
      </c>
      <c r="F76" s="16">
        <v>406</v>
      </c>
      <c r="G76" s="16">
        <v>396</v>
      </c>
      <c r="H76" s="16">
        <v>392</v>
      </c>
      <c r="I76" s="16">
        <v>447</v>
      </c>
      <c r="J76" s="16">
        <v>449</v>
      </c>
      <c r="K76" s="16">
        <v>472</v>
      </c>
      <c r="L76" s="16">
        <v>459</v>
      </c>
      <c r="M76" s="16">
        <v>375</v>
      </c>
      <c r="N76" s="16">
        <v>367</v>
      </c>
      <c r="O76" s="16">
        <v>358</v>
      </c>
      <c r="P76" s="16">
        <v>363</v>
      </c>
    </row>
    <row r="77" spans="1:16" ht="16.5">
      <c r="A77" s="10"/>
      <c r="B77" s="10"/>
      <c r="C77" s="10"/>
      <c r="D77" s="10" t="s">
        <v>171</v>
      </c>
      <c r="E77" s="16">
        <f t="shared" ref="E77" si="110">SUM(E70:E76)</f>
        <v>3371</v>
      </c>
      <c r="F77" s="16">
        <f t="shared" ref="F77:K77" si="111">SUM(F70:F76)</f>
        <v>3260</v>
      </c>
      <c r="G77" s="16">
        <f t="shared" si="111"/>
        <v>3131</v>
      </c>
      <c r="H77" s="16">
        <f t="shared" si="111"/>
        <v>3091</v>
      </c>
      <c r="I77" s="16">
        <f t="shared" si="111"/>
        <v>3311</v>
      </c>
      <c r="J77" s="16">
        <f t="shared" si="111"/>
        <v>3366</v>
      </c>
      <c r="K77" s="16">
        <f t="shared" si="111"/>
        <v>3289</v>
      </c>
      <c r="L77" s="16">
        <f t="shared" ref="L77:M77" si="112">SUM(L70:L76)</f>
        <v>3349</v>
      </c>
      <c r="M77" s="16">
        <f t="shared" si="112"/>
        <v>3084</v>
      </c>
      <c r="N77" s="16">
        <f t="shared" ref="N77:O77" si="113">SUM(N70:N76)</f>
        <v>3016</v>
      </c>
      <c r="O77" s="16">
        <f t="shared" si="113"/>
        <v>2987</v>
      </c>
      <c r="P77" s="16">
        <f t="shared" ref="P77" si="114">SUM(P70:P76)</f>
        <v>2962</v>
      </c>
    </row>
    <row r="78" spans="1:16">
      <c r="A78" s="11"/>
      <c r="B78" s="25" t="s">
        <v>1</v>
      </c>
      <c r="C78" s="3"/>
      <c r="D78" s="11"/>
      <c r="E78" s="14">
        <f t="shared" ref="E78" si="115">E68-E77</f>
        <v>1488</v>
      </c>
      <c r="F78" s="14">
        <f t="shared" ref="F78:K78" si="116">F68-F77</f>
        <v>1369</v>
      </c>
      <c r="G78" s="14">
        <f t="shared" si="116"/>
        <v>1358</v>
      </c>
      <c r="H78" s="14">
        <f t="shared" si="116"/>
        <v>1230</v>
      </c>
      <c r="I78" s="14">
        <f t="shared" si="116"/>
        <v>1365</v>
      </c>
      <c r="J78" s="14">
        <f t="shared" si="116"/>
        <v>1434</v>
      </c>
      <c r="K78" s="14">
        <f t="shared" si="116"/>
        <v>1698</v>
      </c>
      <c r="L78" s="14">
        <f t="shared" ref="L78:M78" si="117">L68-L77</f>
        <v>1855</v>
      </c>
      <c r="M78" s="14">
        <f t="shared" si="117"/>
        <v>1674</v>
      </c>
      <c r="N78" s="14">
        <f t="shared" ref="N78:O78" si="118">N68-N77</f>
        <v>1648</v>
      </c>
      <c r="O78" s="14">
        <f t="shared" si="118"/>
        <v>1355</v>
      </c>
      <c r="P78" s="14">
        <f t="shared" ref="P78" si="119">P68-P77</f>
        <v>1347</v>
      </c>
    </row>
    <row r="79" spans="1:16" ht="16.5">
      <c r="A79" s="12"/>
      <c r="B79" s="2" t="s">
        <v>195</v>
      </c>
      <c r="C79" s="12"/>
      <c r="D79" s="12"/>
      <c r="E79" s="16">
        <v>26</v>
      </c>
      <c r="F79" s="16">
        <v>15</v>
      </c>
      <c r="G79" s="16">
        <v>3</v>
      </c>
      <c r="H79" s="16">
        <v>1</v>
      </c>
      <c r="I79" s="16">
        <v>1</v>
      </c>
      <c r="J79" s="16">
        <v>-1</v>
      </c>
      <c r="K79" s="16">
        <v>7</v>
      </c>
      <c r="L79" s="16">
        <v>8</v>
      </c>
      <c r="M79" s="16">
        <v>6</v>
      </c>
      <c r="N79" s="16">
        <v>1</v>
      </c>
      <c r="O79" s="16">
        <v>-53</v>
      </c>
      <c r="P79" s="16">
        <v>-106</v>
      </c>
    </row>
    <row r="80" spans="1:16">
      <c r="A80" s="12"/>
      <c r="B80" s="22" t="s">
        <v>44</v>
      </c>
      <c r="C80" s="4"/>
      <c r="D80" s="12"/>
      <c r="E80" s="15">
        <f t="shared" ref="E80" si="120">SUM(E78:E79)</f>
        <v>1514</v>
      </c>
      <c r="F80" s="15">
        <f t="shared" ref="F80:K80" si="121">SUM(F78:F79)</f>
        <v>1384</v>
      </c>
      <c r="G80" s="15">
        <f t="shared" si="121"/>
        <v>1361</v>
      </c>
      <c r="H80" s="15">
        <f t="shared" si="121"/>
        <v>1231</v>
      </c>
      <c r="I80" s="15">
        <f t="shared" si="121"/>
        <v>1366</v>
      </c>
      <c r="J80" s="15">
        <f t="shared" si="121"/>
        <v>1433</v>
      </c>
      <c r="K80" s="15">
        <f t="shared" si="121"/>
        <v>1705</v>
      </c>
      <c r="L80" s="15">
        <f t="shared" ref="L80:M80" si="122">SUM(L78:L79)</f>
        <v>1863</v>
      </c>
      <c r="M80" s="15">
        <f t="shared" si="122"/>
        <v>1680</v>
      </c>
      <c r="N80" s="15">
        <f t="shared" ref="N80:O80" si="123">SUM(N78:N79)</f>
        <v>1649</v>
      </c>
      <c r="O80" s="15">
        <f t="shared" si="123"/>
        <v>1302</v>
      </c>
      <c r="P80" s="15">
        <f t="shared" ref="P80" si="124">SUM(P78:P79)</f>
        <v>1241</v>
      </c>
    </row>
    <row r="81" spans="1:17" ht="16.5">
      <c r="A81" s="12"/>
      <c r="B81" s="2" t="s">
        <v>45</v>
      </c>
      <c r="C81" s="4"/>
      <c r="D81" s="12"/>
      <c r="E81" s="16">
        <v>437</v>
      </c>
      <c r="F81" s="16">
        <v>368</v>
      </c>
      <c r="G81" s="16">
        <v>274</v>
      </c>
      <c r="H81" s="16">
        <v>234</v>
      </c>
      <c r="I81" s="16">
        <v>263</v>
      </c>
      <c r="J81" s="16">
        <v>249</v>
      </c>
      <c r="K81" s="16">
        <v>355</v>
      </c>
      <c r="L81" s="16">
        <v>381</v>
      </c>
      <c r="M81" s="16">
        <v>332</v>
      </c>
      <c r="N81" s="16">
        <v>379</v>
      </c>
      <c r="O81" s="16">
        <v>303</v>
      </c>
      <c r="P81" s="16">
        <v>299</v>
      </c>
    </row>
    <row r="82" spans="1:17" ht="16.5">
      <c r="A82" s="9"/>
      <c r="B82" s="25" t="s">
        <v>2</v>
      </c>
      <c r="C82" s="9"/>
      <c r="D82" s="9"/>
      <c r="E82" s="17">
        <f t="shared" ref="E82" si="125">E80-E81</f>
        <v>1077</v>
      </c>
      <c r="F82" s="17">
        <f t="shared" ref="F82:G82" si="126">F80-F81</f>
        <v>1016</v>
      </c>
      <c r="G82" s="17">
        <f t="shared" si="126"/>
        <v>1087</v>
      </c>
      <c r="H82" s="17">
        <f t="shared" ref="H82:I82" si="127">H80-H81</f>
        <v>997</v>
      </c>
      <c r="I82" s="17">
        <f t="shared" si="127"/>
        <v>1103</v>
      </c>
      <c r="J82" s="17">
        <f t="shared" ref="J82:O82" si="128">J80-J81</f>
        <v>1184</v>
      </c>
      <c r="K82" s="17">
        <f t="shared" si="128"/>
        <v>1350</v>
      </c>
      <c r="L82" s="17">
        <f t="shared" si="128"/>
        <v>1482</v>
      </c>
      <c r="M82" s="17">
        <f t="shared" si="128"/>
        <v>1348</v>
      </c>
      <c r="N82" s="17">
        <f t="shared" si="128"/>
        <v>1270</v>
      </c>
      <c r="O82" s="17">
        <f t="shared" si="128"/>
        <v>999</v>
      </c>
      <c r="P82" s="17">
        <f t="shared" ref="P82" si="129">P80-P81</f>
        <v>942</v>
      </c>
    </row>
    <row r="83" spans="1:17" ht="39" customHeight="1">
      <c r="A83" s="10"/>
      <c r="B83" s="363" t="s">
        <v>225</v>
      </c>
      <c r="C83" s="363"/>
      <c r="D83" s="363"/>
      <c r="E83" s="308">
        <v>1064</v>
      </c>
      <c r="F83" s="308">
        <v>1003</v>
      </c>
      <c r="G83" s="309">
        <v>1071</v>
      </c>
      <c r="H83" s="308">
        <v>982</v>
      </c>
      <c r="I83" s="308">
        <v>1085</v>
      </c>
      <c r="J83" s="308">
        <v>1163</v>
      </c>
      <c r="K83" s="309">
        <v>1322</v>
      </c>
      <c r="L83" s="308">
        <v>1451</v>
      </c>
      <c r="M83" s="308">
        <v>1319</v>
      </c>
      <c r="N83" s="308">
        <v>1243</v>
      </c>
      <c r="O83" s="308">
        <v>976</v>
      </c>
      <c r="P83" s="308">
        <v>914</v>
      </c>
      <c r="Q83" s="195"/>
    </row>
    <row r="84" spans="1:17" ht="9.75" customHeight="1">
      <c r="A84" s="9"/>
      <c r="B84" s="25"/>
      <c r="C84" s="9"/>
      <c r="D84" s="9"/>
      <c r="E84" s="260"/>
      <c r="F84" s="17"/>
      <c r="G84" s="17"/>
      <c r="H84" s="17"/>
      <c r="I84" s="17"/>
      <c r="J84" s="17"/>
      <c r="K84" s="17"/>
      <c r="L84" s="17"/>
      <c r="M84" s="17"/>
      <c r="N84" s="17"/>
      <c r="O84" s="17"/>
      <c r="P84" s="17"/>
    </row>
    <row r="85" spans="1:17" s="46" customFormat="1">
      <c r="A85" s="54"/>
      <c r="B85" s="55" t="s">
        <v>124</v>
      </c>
      <c r="C85" s="55"/>
      <c r="D85" s="55"/>
      <c r="E85" s="261"/>
      <c r="F85" s="56"/>
      <c r="G85" s="56"/>
      <c r="H85" s="56"/>
      <c r="I85" s="56"/>
      <c r="J85" s="56"/>
      <c r="K85" s="56"/>
      <c r="L85" s="56"/>
      <c r="M85" s="56"/>
      <c r="N85" s="56"/>
      <c r="O85" s="56"/>
      <c r="P85" s="56"/>
    </row>
    <row r="86" spans="1:17" s="46" customFormat="1">
      <c r="A86" s="54"/>
      <c r="B86" s="55"/>
      <c r="C86" s="254" t="s">
        <v>31</v>
      </c>
      <c r="D86" s="55"/>
      <c r="E86" s="58">
        <v>0.89</v>
      </c>
      <c r="F86" s="58">
        <v>0.84000000000000008</v>
      </c>
      <c r="G86" s="58">
        <v>0.93</v>
      </c>
      <c r="H86" s="58">
        <v>0.8600000000000001</v>
      </c>
      <c r="I86" s="58">
        <v>0.96</v>
      </c>
      <c r="J86" s="58">
        <v>1.0399999999999998</v>
      </c>
      <c r="K86" s="58">
        <v>1.19</v>
      </c>
      <c r="L86" s="58">
        <v>1.2999999999999998</v>
      </c>
      <c r="M86" s="58">
        <v>1.1800000000000002</v>
      </c>
      <c r="N86" s="58">
        <v>1.1100000000000001</v>
      </c>
      <c r="O86" s="58">
        <v>0.95</v>
      </c>
      <c r="P86" s="58">
        <v>1.1600000000000001</v>
      </c>
    </row>
    <row r="87" spans="1:17" s="46" customFormat="1">
      <c r="A87" s="54"/>
      <c r="B87" s="55"/>
      <c r="C87" s="254" t="s">
        <v>32</v>
      </c>
      <c r="D87" s="55"/>
      <c r="E87" s="58">
        <v>0.88</v>
      </c>
      <c r="F87" s="58">
        <v>0.83000000000000007</v>
      </c>
      <c r="G87" s="58">
        <v>0.93</v>
      </c>
      <c r="H87" s="58">
        <v>0.85000000000000009</v>
      </c>
      <c r="I87" s="58">
        <v>0.95</v>
      </c>
      <c r="J87" s="58">
        <v>1.0299999999999998</v>
      </c>
      <c r="K87" s="58">
        <v>1.18</v>
      </c>
      <c r="L87" s="58">
        <v>1.2999999999999998</v>
      </c>
      <c r="M87" s="58">
        <v>1.1800000000000002</v>
      </c>
      <c r="N87" s="58">
        <v>1.1100000000000001</v>
      </c>
      <c r="O87" s="58">
        <v>0.94</v>
      </c>
      <c r="P87" s="58">
        <v>1.1400000000000001</v>
      </c>
    </row>
    <row r="88" spans="1:17" s="46" customFormat="1">
      <c r="A88" s="54"/>
      <c r="B88" s="55"/>
      <c r="C88" s="57"/>
      <c r="D88" s="55"/>
      <c r="E88" s="237"/>
      <c r="F88" s="237"/>
      <c r="G88" s="237"/>
      <c r="H88" s="237"/>
      <c r="I88" s="237"/>
      <c r="J88" s="237"/>
      <c r="K88" s="237"/>
      <c r="L88" s="237"/>
      <c r="M88" s="237"/>
      <c r="N88" s="237"/>
      <c r="O88" s="237"/>
      <c r="P88" s="237"/>
    </row>
    <row r="89" spans="1:17">
      <c r="A89" s="20" t="s">
        <v>122</v>
      </c>
      <c r="B89" s="29"/>
      <c r="C89" s="18"/>
      <c r="D89" s="29"/>
      <c r="E89" s="238"/>
      <c r="F89" s="238"/>
      <c r="G89" s="238"/>
      <c r="H89" s="238"/>
      <c r="I89" s="238"/>
      <c r="J89" s="238"/>
      <c r="K89" s="238"/>
      <c r="L89" s="238"/>
      <c r="M89" s="238"/>
      <c r="N89" s="238"/>
      <c r="O89" s="238"/>
      <c r="P89" s="238"/>
    </row>
    <row r="90" spans="1:17">
      <c r="A90" s="31"/>
      <c r="B90" s="29"/>
      <c r="C90" s="18"/>
      <c r="D90" s="29"/>
      <c r="E90" s="19" t="str">
        <f t="shared" ref="E90:E91" si="130">E64</f>
        <v>Q2</v>
      </c>
      <c r="F90" s="19" t="str">
        <f t="shared" ref="F90:G91" si="131">F64</f>
        <v>Q3</v>
      </c>
      <c r="G90" s="19" t="str">
        <f t="shared" si="131"/>
        <v>Q4</v>
      </c>
      <c r="H90" s="19" t="str">
        <f t="shared" ref="H90:I91" si="132">H64</f>
        <v>Q1</v>
      </c>
      <c r="I90" s="19" t="str">
        <f t="shared" si="132"/>
        <v>Q2</v>
      </c>
      <c r="J90" s="19" t="str">
        <f t="shared" ref="J90:K90" si="133">J64</f>
        <v>Q3</v>
      </c>
      <c r="K90" s="19" t="str">
        <f t="shared" si="133"/>
        <v>Q4</v>
      </c>
      <c r="L90" s="19" t="str">
        <f t="shared" ref="L90:M90" si="134">L64</f>
        <v>Q1</v>
      </c>
      <c r="M90" s="19" t="str">
        <f t="shared" si="134"/>
        <v>Q2</v>
      </c>
      <c r="N90" s="19" t="str">
        <f t="shared" ref="N90:O90" si="135">N64</f>
        <v>Q3</v>
      </c>
      <c r="O90" s="19" t="str">
        <f t="shared" si="135"/>
        <v>Q4</v>
      </c>
      <c r="P90" s="19" t="str">
        <f t="shared" ref="P90" si="136">P64</f>
        <v>Q1</v>
      </c>
    </row>
    <row r="91" spans="1:17">
      <c r="A91" s="235"/>
      <c r="B91" s="235"/>
      <c r="C91" s="235"/>
      <c r="D91" s="235"/>
      <c r="E91" s="19" t="str">
        <f t="shared" si="130"/>
        <v>CY11</v>
      </c>
      <c r="F91" s="19" t="str">
        <f t="shared" si="131"/>
        <v>CY11</v>
      </c>
      <c r="G91" s="19" t="str">
        <f t="shared" si="131"/>
        <v>CY11</v>
      </c>
      <c r="H91" s="19" t="str">
        <f t="shared" si="132"/>
        <v>CY12</v>
      </c>
      <c r="I91" s="19" t="str">
        <f t="shared" si="132"/>
        <v>CY12</v>
      </c>
      <c r="J91" s="19" t="str">
        <f t="shared" ref="J91:K91" si="137">J65</f>
        <v>CY12</v>
      </c>
      <c r="K91" s="19" t="str">
        <f t="shared" si="137"/>
        <v>CY12</v>
      </c>
      <c r="L91" s="19" t="str">
        <f t="shared" ref="L91:M91" si="138">L65</f>
        <v>CY13</v>
      </c>
      <c r="M91" s="19" t="str">
        <f t="shared" si="138"/>
        <v>CY13</v>
      </c>
      <c r="N91" s="19" t="str">
        <f t="shared" ref="N91:O91" si="139">N65</f>
        <v>CY13</v>
      </c>
      <c r="O91" s="19" t="str">
        <f t="shared" si="139"/>
        <v>CY13</v>
      </c>
      <c r="P91" s="19" t="str">
        <f t="shared" ref="P91" si="140">P65</f>
        <v>CY14</v>
      </c>
    </row>
    <row r="92" spans="1:17">
      <c r="A92" s="31"/>
      <c r="B92" s="29"/>
      <c r="C92" s="18"/>
      <c r="D92" s="29"/>
      <c r="E92" s="40" t="str">
        <f t="shared" ref="E92" si="141">E66</f>
        <v>TTM</v>
      </c>
      <c r="F92" s="40" t="str">
        <f t="shared" ref="F92:G92" si="142">F66</f>
        <v>TTM</v>
      </c>
      <c r="G92" s="40" t="str">
        <f t="shared" si="142"/>
        <v>TTM</v>
      </c>
      <c r="H92" s="40" t="str">
        <f t="shared" ref="H92:I92" si="143">H66</f>
        <v>TTM</v>
      </c>
      <c r="I92" s="40" t="str">
        <f t="shared" si="143"/>
        <v>TTM</v>
      </c>
      <c r="J92" s="40" t="str">
        <f t="shared" ref="J92:K92" si="144">J66</f>
        <v>TTM</v>
      </c>
      <c r="K92" s="40" t="str">
        <f t="shared" si="144"/>
        <v>TTM</v>
      </c>
      <c r="L92" s="40" t="str">
        <f t="shared" ref="L92:M92" si="145">L66</f>
        <v>TTM</v>
      </c>
      <c r="M92" s="40" t="str">
        <f t="shared" si="145"/>
        <v>TTM</v>
      </c>
      <c r="N92" s="40" t="str">
        <f t="shared" ref="N92:O92" si="146">N66</f>
        <v>TTM</v>
      </c>
      <c r="O92" s="40" t="str">
        <f t="shared" si="146"/>
        <v>TTM</v>
      </c>
      <c r="P92" s="40" t="str">
        <f t="shared" ref="P92" si="147">P66</f>
        <v>TTM</v>
      </c>
    </row>
    <row r="93" spans="1:17">
      <c r="A93" s="31"/>
      <c r="B93" s="29"/>
      <c r="C93" s="18"/>
      <c r="D93" s="29"/>
      <c r="E93" s="18"/>
      <c r="F93" s="18"/>
      <c r="G93" s="18"/>
      <c r="H93" s="18"/>
      <c r="I93" s="18"/>
      <c r="J93" s="18"/>
      <c r="K93" s="18"/>
      <c r="L93" s="18"/>
      <c r="M93" s="18"/>
      <c r="N93" s="18"/>
      <c r="O93" s="18"/>
      <c r="P93" s="18"/>
    </row>
    <row r="94" spans="1:17">
      <c r="A94" s="31"/>
      <c r="B94" s="1" t="s">
        <v>172</v>
      </c>
      <c r="C94" s="18"/>
      <c r="D94" s="29"/>
      <c r="E94" s="18"/>
      <c r="F94" s="18"/>
      <c r="G94" s="18"/>
      <c r="H94" s="18"/>
      <c r="I94" s="18"/>
      <c r="J94" s="18"/>
      <c r="K94" s="18"/>
      <c r="L94" s="18"/>
      <c r="M94" s="18"/>
      <c r="N94" s="18"/>
      <c r="O94" s="18"/>
      <c r="P94" s="18"/>
    </row>
    <row r="95" spans="1:17" s="43" customFormat="1">
      <c r="A95" s="10"/>
      <c r="B95" s="2"/>
      <c r="C95" s="2" t="s">
        <v>183</v>
      </c>
      <c r="D95" s="10"/>
      <c r="E95" s="34">
        <f t="shared" ref="E95" si="148">E70/E$68</f>
        <v>0.26363449269396994</v>
      </c>
      <c r="F95" s="34">
        <f t="shared" ref="F95:G107" si="149">F70/F$68</f>
        <v>0.26204363793475915</v>
      </c>
      <c r="G95" s="34">
        <f t="shared" si="149"/>
        <v>0.24972154154600135</v>
      </c>
      <c r="H95" s="34">
        <f t="shared" ref="H95:I95" si="150">H70/H$68</f>
        <v>0.25248785003471419</v>
      </c>
      <c r="I95" s="34">
        <f t="shared" si="150"/>
        <v>0.24037639007698888</v>
      </c>
      <c r="J95" s="34">
        <f t="shared" ref="J95:K107" si="151">J70/J$68</f>
        <v>0.236875</v>
      </c>
      <c r="K95" s="34">
        <f t="shared" si="151"/>
        <v>0.22378183276518948</v>
      </c>
      <c r="L95" s="34">
        <f t="shared" ref="L95" si="152">L70/L$68</f>
        <v>0.21579554189085318</v>
      </c>
      <c r="M95" s="34">
        <f>M70/M$68</f>
        <v>0.2221521647751156</v>
      </c>
      <c r="N95" s="34">
        <f>N70/N$68</f>
        <v>0.22041166380789023</v>
      </c>
      <c r="O95" s="34">
        <f>O70/O$68</f>
        <v>0.24021188392445877</v>
      </c>
      <c r="P95" s="34">
        <f>P70/P$68</f>
        <v>0.23833836156880947</v>
      </c>
    </row>
    <row r="96" spans="1:17" s="43" customFormat="1">
      <c r="A96" s="10"/>
      <c r="B96" s="2"/>
      <c r="C96" s="2" t="s">
        <v>282</v>
      </c>
      <c r="D96" s="10"/>
      <c r="E96" s="34">
        <f t="shared" ref="E96" si="153">E71/E$68</f>
        <v>5.515538176579543E-2</v>
      </c>
      <c r="F96" s="34">
        <f t="shared" si="149"/>
        <v>5.7679844458846406E-2</v>
      </c>
      <c r="G96" s="34">
        <f t="shared" si="149"/>
        <v>5.6805524615727333E-2</v>
      </c>
      <c r="H96" s="34">
        <f t="shared" ref="H96:I96" si="154">H71/H$68</f>
        <v>5.9939828743346447E-2</v>
      </c>
      <c r="I96" s="34">
        <f t="shared" si="154"/>
        <v>5.731394354148845E-2</v>
      </c>
      <c r="J96" s="34">
        <f t="shared" si="151"/>
        <v>5.5625000000000001E-2</v>
      </c>
      <c r="K96" s="34">
        <f t="shared" si="151"/>
        <v>5.2937637858431925E-2</v>
      </c>
      <c r="L96" s="34">
        <f t="shared" ref="L96:M96" si="155">L71/L$68</f>
        <v>4.8039969254419675E-2</v>
      </c>
      <c r="M96" s="34">
        <f t="shared" si="155"/>
        <v>4.8970155527532575E-2</v>
      </c>
      <c r="N96" s="34">
        <f t="shared" ref="N96:O96" si="156">N71/N$68</f>
        <v>4.5883361921097772E-2</v>
      </c>
      <c r="O96" s="34">
        <f t="shared" si="156"/>
        <v>4.6982957162597878E-2</v>
      </c>
      <c r="P96" s="34">
        <f t="shared" ref="P96" si="157">P71/P$68</f>
        <v>4.7574843351125551E-2</v>
      </c>
    </row>
    <row r="97" spans="1:16" s="43" customFormat="1">
      <c r="A97" s="10"/>
      <c r="B97" s="2"/>
      <c r="C97" s="2" t="s">
        <v>181</v>
      </c>
      <c r="D97" s="10"/>
      <c r="E97" s="34">
        <f t="shared" ref="E97" si="158">E72/E$68</f>
        <v>4.7952253550113191E-2</v>
      </c>
      <c r="F97" s="34">
        <f t="shared" si="149"/>
        <v>4.1909699719161808E-2</v>
      </c>
      <c r="G97" s="34">
        <f t="shared" si="149"/>
        <v>3.5419915348629982E-2</v>
      </c>
      <c r="H97" s="34">
        <f t="shared" ref="H97:I97" si="159">H72/H$68</f>
        <v>3.5871326081925482E-2</v>
      </c>
      <c r="I97" s="34">
        <f t="shared" si="159"/>
        <v>4.2130025662959793E-2</v>
      </c>
      <c r="J97" s="34">
        <f t="shared" si="151"/>
        <v>4.6666666666666669E-2</v>
      </c>
      <c r="K97" s="34">
        <f t="shared" si="151"/>
        <v>4.4315219570884301E-2</v>
      </c>
      <c r="L97" s="34">
        <f t="shared" ref="L97:M97" si="160">L72/L$68</f>
        <v>4.4773251345119142E-2</v>
      </c>
      <c r="M97" s="34">
        <f t="shared" si="160"/>
        <v>3.9512400168137875E-2</v>
      </c>
      <c r="N97" s="34">
        <f t="shared" ref="N97:O97" si="161">N72/N$68</f>
        <v>3.4090909090909088E-2</v>
      </c>
      <c r="O97" s="34">
        <f t="shared" si="161"/>
        <v>3.9613081529249194E-2</v>
      </c>
      <c r="P97" s="34">
        <f t="shared" ref="P97" si="162">P72/P$68</f>
        <v>4.0612671153399858E-2</v>
      </c>
    </row>
    <row r="98" spans="1:16" s="43" customFormat="1">
      <c r="A98" s="10"/>
      <c r="B98" s="2"/>
      <c r="C98" s="2" t="s">
        <v>182</v>
      </c>
      <c r="D98" s="10"/>
      <c r="E98" s="34">
        <f t="shared" ref="E98" si="163">E73/E$68</f>
        <v>1.7287507717637374E-2</v>
      </c>
      <c r="F98" s="34">
        <f t="shared" si="149"/>
        <v>1.4257939079714841E-2</v>
      </c>
      <c r="G98" s="34">
        <f t="shared" si="149"/>
        <v>1.6039206950323012E-2</v>
      </c>
      <c r="H98" s="34">
        <f t="shared" ref="H98:I98" si="164">H73/H$68</f>
        <v>1.5505669983800046E-2</v>
      </c>
      <c r="I98" s="34">
        <f t="shared" si="164"/>
        <v>1.5611633875106929E-2</v>
      </c>
      <c r="J98" s="34">
        <f t="shared" si="151"/>
        <v>1.5625E-2</v>
      </c>
      <c r="K98" s="34">
        <f t="shared" si="151"/>
        <v>1.2432324042510528E-2</v>
      </c>
      <c r="L98" s="34">
        <f t="shared" ref="L98:M98" si="165">L73/L$68</f>
        <v>1.7486548808608761E-2</v>
      </c>
      <c r="M98" s="34">
        <f t="shared" si="165"/>
        <v>1.7444304329550232E-2</v>
      </c>
      <c r="N98" s="34">
        <f t="shared" ref="N98:O98" si="166">N73/N$68</f>
        <v>1.6295025728987993E-2</v>
      </c>
      <c r="O98" s="34">
        <f t="shared" si="166"/>
        <v>1.3818516812528788E-2</v>
      </c>
      <c r="P98" s="34">
        <f t="shared" ref="P98" si="167">P73/P$68</f>
        <v>6.4980273845439774E-3</v>
      </c>
    </row>
    <row r="99" spans="1:16">
      <c r="A99" s="10"/>
      <c r="B99" s="10"/>
      <c r="C99" s="6" t="s">
        <v>39</v>
      </c>
      <c r="D99" s="10"/>
      <c r="E99" s="34">
        <f t="shared" ref="E99" si="168">E74/E$68</f>
        <v>0.12595184194278658</v>
      </c>
      <c r="F99" s="34">
        <f t="shared" si="149"/>
        <v>0.13545042125729098</v>
      </c>
      <c r="G99" s="34">
        <f t="shared" si="149"/>
        <v>0.1312096235241702</v>
      </c>
      <c r="H99" s="34">
        <f t="shared" ref="H99:I99" si="169">H74/H$68</f>
        <v>0.1309881971765795</v>
      </c>
      <c r="I99" s="34">
        <f t="shared" si="169"/>
        <v>0.12788708297690335</v>
      </c>
      <c r="J99" s="34">
        <f t="shared" si="151"/>
        <v>0.12375</v>
      </c>
      <c r="K99" s="34">
        <f t="shared" si="151"/>
        <v>0.1171044716262282</v>
      </c>
      <c r="L99" s="34">
        <f t="shared" ref="L99:M99" si="170">L74/L$68</f>
        <v>0.11414296694850115</v>
      </c>
      <c r="M99" s="34">
        <f t="shared" si="170"/>
        <v>0.11979823455233292</v>
      </c>
      <c r="N99" s="34">
        <f t="shared" ref="N99:O99" si="171">N74/N$68</f>
        <v>0.12457118353344769</v>
      </c>
      <c r="O99" s="34">
        <f t="shared" si="171"/>
        <v>0.1269000460617227</v>
      </c>
      <c r="P99" s="34">
        <f t="shared" ref="P99" si="172">P74/P$68</f>
        <v>0.13204919935019727</v>
      </c>
    </row>
    <row r="100" spans="1:16">
      <c r="A100" s="10"/>
      <c r="B100" s="10"/>
      <c r="C100" s="6" t="s">
        <v>40</v>
      </c>
      <c r="D100" s="10"/>
      <c r="E100" s="34">
        <f>E75/E$68</f>
        <v>9.9197365713109692E-2</v>
      </c>
      <c r="F100" s="34">
        <f t="shared" si="149"/>
        <v>0.10520630805789587</v>
      </c>
      <c r="G100" s="34">
        <f t="shared" si="149"/>
        <v>0.12007128536422365</v>
      </c>
      <c r="H100" s="34">
        <f t="shared" ref="H100:I100" si="173">H75/H$68</f>
        <v>0.12983105762554964</v>
      </c>
      <c r="I100" s="34">
        <f t="shared" si="173"/>
        <v>0.12917023096663816</v>
      </c>
      <c r="J100" s="34">
        <f t="shared" si="151"/>
        <v>0.12916666666666668</v>
      </c>
      <c r="K100" s="34">
        <f t="shared" si="151"/>
        <v>0.11429717264888711</v>
      </c>
      <c r="L100" s="34">
        <f t="shared" ref="L100:M100" si="174">L75/L$68</f>
        <v>0.11510376633358954</v>
      </c>
      <c r="M100" s="34">
        <f t="shared" si="174"/>
        <v>0.12147961328289197</v>
      </c>
      <c r="N100" s="34">
        <f t="shared" ref="N100:O100" si="175">N75/N$68</f>
        <v>0.12671526586620926</v>
      </c>
      <c r="O100" s="34">
        <f t="shared" si="175"/>
        <v>0.13795485951174574</v>
      </c>
      <c r="P100" s="34">
        <f t="shared" ref="P100" si="176">P75/P$68</f>
        <v>0.13808308192155952</v>
      </c>
    </row>
    <row r="101" spans="1:16" ht="16.5">
      <c r="A101" s="10"/>
      <c r="B101" s="10"/>
      <c r="C101" s="6" t="s">
        <v>41</v>
      </c>
      <c r="D101" s="10"/>
      <c r="E101" s="35">
        <f>E76/E$68</f>
        <v>8.4585305618440007E-2</v>
      </c>
      <c r="F101" s="35">
        <f t="shared" si="149"/>
        <v>8.7707928278245847E-2</v>
      </c>
      <c r="G101" s="35">
        <f t="shared" si="149"/>
        <v>8.8215638226776569E-2</v>
      </c>
      <c r="H101" s="35">
        <f t="shared" ref="H101:I101" si="177">H76/H$68</f>
        <v>9.0719740800740564E-2</v>
      </c>
      <c r="I101" s="35">
        <f t="shared" si="177"/>
        <v>9.5594525235243796E-2</v>
      </c>
      <c r="J101" s="35">
        <f t="shared" si="151"/>
        <v>9.3541666666666662E-2</v>
      </c>
      <c r="K101" s="35">
        <f t="shared" si="151"/>
        <v>9.4646079807499492E-2</v>
      </c>
      <c r="L101" s="35">
        <f t="shared" ref="L101:M101" si="178">L76/L$68</f>
        <v>8.8201383551114523E-2</v>
      </c>
      <c r="M101" s="35">
        <f t="shared" si="178"/>
        <v>7.8814627994955866E-2</v>
      </c>
      <c r="N101" s="35">
        <f t="shared" ref="N101:O101" si="179">N76/N$68</f>
        <v>7.8687821612349912E-2</v>
      </c>
      <c r="O101" s="35">
        <f t="shared" si="179"/>
        <v>8.2450483648088435E-2</v>
      </c>
      <c r="P101" s="35">
        <f t="shared" ref="P101" si="180">P76/P$68</f>
        <v>8.4242283592480857E-2</v>
      </c>
    </row>
    <row r="102" spans="1:16" ht="16.5">
      <c r="A102" s="10"/>
      <c r="B102" s="10"/>
      <c r="C102" s="10"/>
      <c r="D102" s="10" t="s">
        <v>0</v>
      </c>
      <c r="E102" s="35">
        <f t="shared" ref="E102:E107" si="181">E77/E$68</f>
        <v>0.69376414900185224</v>
      </c>
      <c r="F102" s="35">
        <f t="shared" si="149"/>
        <v>0.70425577878591483</v>
      </c>
      <c r="G102" s="35">
        <f t="shared" si="149"/>
        <v>0.69748273557585205</v>
      </c>
      <c r="H102" s="35">
        <f t="shared" ref="H102:I102" si="182">H77/H$68</f>
        <v>0.71534367044665592</v>
      </c>
      <c r="I102" s="35">
        <f t="shared" si="182"/>
        <v>0.70808383233532934</v>
      </c>
      <c r="J102" s="35">
        <f t="shared" si="151"/>
        <v>0.70125000000000004</v>
      </c>
      <c r="K102" s="35">
        <f t="shared" si="151"/>
        <v>0.65951473831963103</v>
      </c>
      <c r="L102" s="35">
        <f t="shared" ref="L102:M102" si="183">L77/L$68</f>
        <v>0.643543428132206</v>
      </c>
      <c r="M102" s="35">
        <f t="shared" si="183"/>
        <v>0.64817150063051698</v>
      </c>
      <c r="N102" s="35">
        <f t="shared" ref="N102:O102" si="184">N77/N$68</f>
        <v>0.64665523156089189</v>
      </c>
      <c r="O102" s="35">
        <f t="shared" si="184"/>
        <v>0.68793182865039149</v>
      </c>
      <c r="P102" s="35">
        <f t="shared" ref="P102" si="185">P77/P$68</f>
        <v>0.68739846832211648</v>
      </c>
    </row>
    <row r="103" spans="1:16">
      <c r="A103" s="11"/>
      <c r="B103" s="25" t="s">
        <v>1</v>
      </c>
      <c r="C103" s="3"/>
      <c r="D103" s="11"/>
      <c r="E103" s="33">
        <f t="shared" si="181"/>
        <v>0.30623585099814776</v>
      </c>
      <c r="F103" s="33">
        <f t="shared" si="149"/>
        <v>0.29574422121408511</v>
      </c>
      <c r="G103" s="33">
        <f t="shared" si="149"/>
        <v>0.30251726442414789</v>
      </c>
      <c r="H103" s="33">
        <f t="shared" ref="H103:I103" si="186">H78/H$68</f>
        <v>0.28465632955334413</v>
      </c>
      <c r="I103" s="33">
        <f t="shared" si="186"/>
        <v>0.29191616766467066</v>
      </c>
      <c r="J103" s="33">
        <f t="shared" si="151"/>
        <v>0.29875000000000002</v>
      </c>
      <c r="K103" s="33">
        <f t="shared" si="151"/>
        <v>0.34048526168036897</v>
      </c>
      <c r="L103" s="33">
        <f t="shared" ref="L103:M103" si="187">L78/L$68</f>
        <v>0.356456571867794</v>
      </c>
      <c r="M103" s="33">
        <f t="shared" si="187"/>
        <v>0.35182849936948296</v>
      </c>
      <c r="N103" s="33">
        <f t="shared" ref="N103:O103" si="188">N78/N$68</f>
        <v>0.35334476843910806</v>
      </c>
      <c r="O103" s="33">
        <f t="shared" si="188"/>
        <v>0.31206817134960846</v>
      </c>
      <c r="P103" s="33">
        <f t="shared" ref="P103" si="189">P78/P$68</f>
        <v>0.31260153167788352</v>
      </c>
    </row>
    <row r="104" spans="1:16" ht="16.5">
      <c r="A104" s="12"/>
      <c r="B104" s="2" t="s">
        <v>195</v>
      </c>
      <c r="C104" s="12"/>
      <c r="D104" s="12"/>
      <c r="E104" s="35">
        <f t="shared" si="181"/>
        <v>5.3508952459353776E-3</v>
      </c>
      <c r="F104" s="35">
        <f t="shared" si="149"/>
        <v>3.2404406999351912E-3</v>
      </c>
      <c r="G104" s="35">
        <f t="shared" si="149"/>
        <v>6.6830028959679211E-4</v>
      </c>
      <c r="H104" s="35">
        <f t="shared" ref="H104:I104" si="190">H79/H$68</f>
        <v>2.3142791020597085E-4</v>
      </c>
      <c r="I104" s="35">
        <f t="shared" si="190"/>
        <v>2.13857998289136E-4</v>
      </c>
      <c r="J104" s="35">
        <f t="shared" si="151"/>
        <v>-2.0833333333333335E-4</v>
      </c>
      <c r="K104" s="35">
        <f t="shared" si="151"/>
        <v>1.4036494886705434E-3</v>
      </c>
      <c r="L104" s="35">
        <f t="shared" ref="L104:M104" si="191">L79/L$68</f>
        <v>1.5372790161414297E-3</v>
      </c>
      <c r="M104" s="35">
        <f t="shared" si="191"/>
        <v>1.2610340479192938E-3</v>
      </c>
      <c r="N104" s="35">
        <f t="shared" ref="N104:O104" si="192">N79/N$68</f>
        <v>2.144082332761578E-4</v>
      </c>
      <c r="O104" s="35">
        <f t="shared" si="192"/>
        <v>-1.2206356517733764E-2</v>
      </c>
      <c r="P104" s="35">
        <f t="shared" ref="P104" si="193">P79/P$68</f>
        <v>-2.4599675098630772E-2</v>
      </c>
    </row>
    <row r="105" spans="1:16">
      <c r="A105" s="12"/>
      <c r="B105" s="22" t="s">
        <v>44</v>
      </c>
      <c r="C105" s="4"/>
      <c r="D105" s="12"/>
      <c r="E105" s="34">
        <f t="shared" si="181"/>
        <v>0.31158674624408317</v>
      </c>
      <c r="F105" s="34">
        <f t="shared" si="149"/>
        <v>0.29898466191402029</v>
      </c>
      <c r="G105" s="34">
        <f t="shared" si="149"/>
        <v>0.30318556471374469</v>
      </c>
      <c r="H105" s="34">
        <f t="shared" ref="H105:I105" si="194">H80/H$68</f>
        <v>0.28488775746355011</v>
      </c>
      <c r="I105" s="34">
        <f t="shared" si="194"/>
        <v>0.29213002566295981</v>
      </c>
      <c r="J105" s="34">
        <f t="shared" si="151"/>
        <v>0.29854166666666665</v>
      </c>
      <c r="K105" s="34">
        <f t="shared" si="151"/>
        <v>0.34188891116903952</v>
      </c>
      <c r="L105" s="34">
        <f t="shared" ref="L105:M105" si="195">L80/L$68</f>
        <v>0.35799385088393543</v>
      </c>
      <c r="M105" s="34">
        <f t="shared" si="195"/>
        <v>0.35308953341740229</v>
      </c>
      <c r="N105" s="34">
        <f t="shared" ref="N105:O105" si="196">N80/N$68</f>
        <v>0.35355917667238423</v>
      </c>
      <c r="O105" s="34">
        <f t="shared" si="196"/>
        <v>0.29986181483187468</v>
      </c>
      <c r="P105" s="34">
        <f t="shared" ref="P105" si="197">P80/P$68</f>
        <v>0.2880018565792527</v>
      </c>
    </row>
    <row r="106" spans="1:16" ht="16.5">
      <c r="A106" s="12"/>
      <c r="B106" s="2" t="s">
        <v>45</v>
      </c>
      <c r="C106" s="4"/>
      <c r="D106" s="12"/>
      <c r="E106" s="35">
        <f t="shared" si="181"/>
        <v>8.9936200864375385E-2</v>
      </c>
      <c r="F106" s="35">
        <f t="shared" si="149"/>
        <v>7.9498811838410025E-2</v>
      </c>
      <c r="G106" s="35">
        <f t="shared" si="149"/>
        <v>6.1038093116507014E-2</v>
      </c>
      <c r="H106" s="35">
        <f t="shared" ref="H106:I106" si="198">H81/H$68</f>
        <v>5.4154130988197179E-2</v>
      </c>
      <c r="I106" s="35">
        <f t="shared" si="198"/>
        <v>5.6244653550042774E-2</v>
      </c>
      <c r="J106" s="35">
        <f t="shared" si="151"/>
        <v>5.1874999999999998E-2</v>
      </c>
      <c r="K106" s="35">
        <f t="shared" si="151"/>
        <v>7.1185081211148984E-2</v>
      </c>
      <c r="L106" s="35">
        <f t="shared" ref="L106:M106" si="199">L81/L$68</f>
        <v>7.3212913143735583E-2</v>
      </c>
      <c r="M106" s="35">
        <f t="shared" si="199"/>
        <v>6.9777217318200926E-2</v>
      </c>
      <c r="N106" s="35">
        <f t="shared" ref="N106:O106" si="200">N81/N$68</f>
        <v>8.1260720411663809E-2</v>
      </c>
      <c r="O106" s="35">
        <f t="shared" si="200"/>
        <v>6.9783509903270383E-2</v>
      </c>
      <c r="P106" s="35">
        <f t="shared" ref="P106" si="201">P81/P$68</f>
        <v>6.9389649570666054E-2</v>
      </c>
    </row>
    <row r="107" spans="1:16" ht="16.5">
      <c r="A107" s="9"/>
      <c r="B107" s="25" t="s">
        <v>2</v>
      </c>
      <c r="C107" s="9"/>
      <c r="D107" s="9"/>
      <c r="E107" s="36">
        <f t="shared" si="181"/>
        <v>0.22165054537970777</v>
      </c>
      <c r="F107" s="36">
        <f t="shared" si="149"/>
        <v>0.21948585007561028</v>
      </c>
      <c r="G107" s="36">
        <f t="shared" si="149"/>
        <v>0.24214747159723768</v>
      </c>
      <c r="H107" s="36">
        <f t="shared" ref="H107:I107" si="202">H82/H$68</f>
        <v>0.23073362647535292</v>
      </c>
      <c r="I107" s="36">
        <f t="shared" si="202"/>
        <v>0.23588537211291702</v>
      </c>
      <c r="J107" s="36">
        <f t="shared" si="151"/>
        <v>0.24666666666666667</v>
      </c>
      <c r="K107" s="36">
        <f t="shared" si="151"/>
        <v>0.2707038299578905</v>
      </c>
      <c r="L107" s="36">
        <f t="shared" ref="L107:M107" si="203">L82/L$68</f>
        <v>0.28478093774019986</v>
      </c>
      <c r="M107" s="36">
        <f t="shared" si="203"/>
        <v>0.28331231609920132</v>
      </c>
      <c r="N107" s="36">
        <f t="shared" ref="N107:O107" si="204">N82/N$68</f>
        <v>0.27229845626072041</v>
      </c>
      <c r="O107" s="36">
        <f t="shared" si="204"/>
        <v>0.23007830492860434</v>
      </c>
      <c r="P107" s="36">
        <f t="shared" ref="P107" si="205">P82/P$68</f>
        <v>0.21861220700858669</v>
      </c>
    </row>
    <row r="109" spans="1:16">
      <c r="A109" s="27"/>
      <c r="B109" s="5" t="s">
        <v>189</v>
      </c>
    </row>
  </sheetData>
  <mergeCells count="5">
    <mergeCell ref="A1:Q1"/>
    <mergeCell ref="A2:Q2"/>
    <mergeCell ref="A3:Q3"/>
    <mergeCell ref="B27:D27"/>
    <mergeCell ref="B83:D83"/>
  </mergeCells>
  <conditionalFormatting sqref="B64:B65 C62:C65">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18</oddFooter>
  </headerFooter>
  <rowBreaks count="1" manualBreakCount="1">
    <brk id="6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showGridLines="0" view="pageBreakPreview" zoomScaleNormal="100" zoomScaleSheetLayoutView="100" zoomScalePageLayoutView="68" workbookViewId="0">
      <pane xSplit="4" ySplit="7" topLeftCell="E8" activePane="bottomRight" state="frozen"/>
      <selection pane="topRight"/>
      <selection pane="bottomLeft"/>
      <selection pane="bottomRight" activeCell="E8" sqref="E8"/>
    </sheetView>
  </sheetViews>
  <sheetFormatPr defaultColWidth="8.85546875" defaultRowHeight="12"/>
  <cols>
    <col min="1" max="3" width="2.7109375" style="5" customWidth="1"/>
    <col min="4" max="4" width="69.5703125" style="5" customWidth="1"/>
    <col min="5" max="5" width="8.5703125" style="205" customWidth="1"/>
    <col min="6" max="16" width="8.5703125" style="263" customWidth="1"/>
    <col min="17" max="17" width="1.42578125" style="263" customWidth="1"/>
    <col min="18" max="18" width="8.5703125" style="263" customWidth="1"/>
    <col min="19" max="19" width="1" style="263" customWidth="1"/>
    <col min="20" max="16384" width="8.85546875" style="263"/>
  </cols>
  <sheetData>
    <row r="1" spans="1:19" s="30" customFormat="1" ht="15" customHeight="1" collapsed="1">
      <c r="A1" s="362" t="s">
        <v>37</v>
      </c>
      <c r="B1" s="362"/>
      <c r="C1" s="362"/>
      <c r="D1" s="362"/>
      <c r="E1" s="362"/>
      <c r="F1" s="362"/>
      <c r="G1" s="362"/>
      <c r="H1" s="362"/>
      <c r="I1" s="362"/>
      <c r="J1" s="362"/>
      <c r="K1" s="362"/>
      <c r="L1" s="362"/>
      <c r="M1" s="362"/>
      <c r="N1" s="362"/>
      <c r="O1" s="362"/>
      <c r="P1" s="362"/>
      <c r="Q1" s="362"/>
      <c r="R1" s="362"/>
      <c r="S1" s="362"/>
    </row>
    <row r="2" spans="1:19" s="30" customFormat="1" ht="15" customHeight="1">
      <c r="A2" s="362" t="s">
        <v>25</v>
      </c>
      <c r="B2" s="362"/>
      <c r="C2" s="362"/>
      <c r="D2" s="362"/>
      <c r="E2" s="362"/>
      <c r="F2" s="362"/>
      <c r="G2" s="362"/>
      <c r="H2" s="362"/>
      <c r="I2" s="362"/>
      <c r="J2" s="362"/>
      <c r="K2" s="362"/>
      <c r="L2" s="362"/>
      <c r="M2" s="362"/>
      <c r="N2" s="362"/>
      <c r="O2" s="362"/>
      <c r="P2" s="362"/>
      <c r="Q2" s="362"/>
      <c r="R2" s="362"/>
      <c r="S2" s="362"/>
    </row>
    <row r="3" spans="1:19" s="30" customFormat="1" ht="15" customHeight="1">
      <c r="A3" s="364" t="s">
        <v>24</v>
      </c>
      <c r="B3" s="364"/>
      <c r="C3" s="364"/>
      <c r="D3" s="364"/>
      <c r="E3" s="364"/>
      <c r="F3" s="364"/>
      <c r="G3" s="364"/>
      <c r="H3" s="364"/>
      <c r="I3" s="364"/>
      <c r="J3" s="364"/>
      <c r="K3" s="364"/>
      <c r="L3" s="364"/>
      <c r="M3" s="364"/>
      <c r="N3" s="364"/>
      <c r="O3" s="364"/>
      <c r="P3" s="364"/>
      <c r="Q3" s="364"/>
      <c r="R3" s="364"/>
      <c r="S3" s="364"/>
    </row>
    <row r="4" spans="1:19">
      <c r="A4" s="267"/>
      <c r="B4" s="267"/>
      <c r="C4" s="267"/>
      <c r="D4" s="267"/>
      <c r="F4" s="304"/>
      <c r="G4" s="304"/>
      <c r="H4" s="304"/>
      <c r="I4" s="304"/>
      <c r="J4" s="304"/>
      <c r="K4" s="304"/>
      <c r="L4" s="304"/>
      <c r="M4" s="304"/>
      <c r="N4" s="304"/>
      <c r="O4" s="304"/>
      <c r="P4" s="304"/>
      <c r="Q4" s="304"/>
    </row>
    <row r="5" spans="1:19">
      <c r="A5" s="25"/>
    </row>
    <row r="6" spans="1:19">
      <c r="E6" s="191" t="s">
        <v>4</v>
      </c>
      <c r="F6" s="191" t="s">
        <v>5</v>
      </c>
      <c r="G6" s="191" t="s">
        <v>6</v>
      </c>
      <c r="H6" s="191" t="s">
        <v>3</v>
      </c>
      <c r="I6" s="191" t="s">
        <v>4</v>
      </c>
      <c r="J6" s="191" t="s">
        <v>5</v>
      </c>
      <c r="K6" s="191" t="s">
        <v>6</v>
      </c>
      <c r="L6" s="191" t="s">
        <v>3</v>
      </c>
      <c r="M6" s="191" t="s">
        <v>4</v>
      </c>
      <c r="N6" s="191" t="s">
        <v>5</v>
      </c>
      <c r="O6" s="191" t="s">
        <v>6</v>
      </c>
      <c r="P6" s="191" t="s">
        <v>3</v>
      </c>
      <c r="R6" s="191" t="s">
        <v>185</v>
      </c>
    </row>
    <row r="7" spans="1:19">
      <c r="A7" s="318"/>
      <c r="B7" s="318"/>
      <c r="C7" s="318"/>
      <c r="D7" s="318"/>
      <c r="E7" s="192" t="s">
        <v>38</v>
      </c>
      <c r="F7" s="192" t="s">
        <v>38</v>
      </c>
      <c r="G7" s="192" t="s">
        <v>38</v>
      </c>
      <c r="H7" s="192" t="s">
        <v>204</v>
      </c>
      <c r="I7" s="192" t="s">
        <v>204</v>
      </c>
      <c r="J7" s="192" t="s">
        <v>204</v>
      </c>
      <c r="K7" s="192" t="s">
        <v>204</v>
      </c>
      <c r="L7" s="192" t="s">
        <v>226</v>
      </c>
      <c r="M7" s="192" t="s">
        <v>226</v>
      </c>
      <c r="N7" s="192" t="s">
        <v>226</v>
      </c>
      <c r="O7" s="192" t="s">
        <v>226</v>
      </c>
      <c r="P7" s="192" t="s">
        <v>277</v>
      </c>
      <c r="R7" s="192" t="s">
        <v>278</v>
      </c>
    </row>
    <row r="8" spans="1:19" ht="5.25" customHeight="1">
      <c r="A8" s="6"/>
      <c r="B8" s="6"/>
      <c r="C8" s="6"/>
      <c r="D8" s="6"/>
      <c r="E8" s="304"/>
      <c r="F8" s="304"/>
      <c r="G8" s="304"/>
      <c r="H8" s="304"/>
      <c r="I8" s="304"/>
      <c r="J8" s="304"/>
      <c r="K8" s="304"/>
      <c r="L8" s="304"/>
      <c r="M8" s="304"/>
      <c r="N8" s="304"/>
      <c r="O8" s="304"/>
      <c r="P8" s="304"/>
      <c r="R8" s="304"/>
    </row>
    <row r="9" spans="1:19">
      <c r="A9" s="9"/>
      <c r="B9" s="319" t="s">
        <v>234</v>
      </c>
      <c r="C9" s="9"/>
      <c r="D9" s="9"/>
      <c r="E9" s="326">
        <v>335</v>
      </c>
      <c r="F9" s="326">
        <v>148</v>
      </c>
      <c r="G9" s="326">
        <v>99</v>
      </c>
      <c r="H9" s="326">
        <v>384</v>
      </c>
      <c r="I9" s="326">
        <v>185</v>
      </c>
      <c r="J9" s="326">
        <v>226</v>
      </c>
      <c r="K9" s="326">
        <v>354</v>
      </c>
      <c r="L9" s="326">
        <v>456</v>
      </c>
      <c r="M9" s="326">
        <v>324</v>
      </c>
      <c r="N9" s="326">
        <f>56</f>
        <v>56</v>
      </c>
      <c r="O9" s="326">
        <v>174</v>
      </c>
      <c r="P9" s="326">
        <v>293</v>
      </c>
      <c r="Q9" s="320"/>
      <c r="R9" s="326">
        <f>SUM(M9:P9)</f>
        <v>847</v>
      </c>
    </row>
    <row r="10" spans="1:19">
      <c r="C10" s="5" t="s">
        <v>235</v>
      </c>
      <c r="E10" s="330">
        <v>-3</v>
      </c>
      <c r="F10" s="330">
        <v>-3</v>
      </c>
      <c r="G10" s="330">
        <f>-2</f>
        <v>-2</v>
      </c>
      <c r="H10" s="322">
        <v>-1</v>
      </c>
      <c r="I10" s="322">
        <f>-1</f>
        <v>-1</v>
      </c>
      <c r="J10" s="322">
        <v>-1</v>
      </c>
      <c r="K10" s="322">
        <v>-1</v>
      </c>
      <c r="L10" s="322">
        <v>-2</v>
      </c>
      <c r="M10" s="322">
        <f>0</f>
        <v>0</v>
      </c>
      <c r="N10" s="322">
        <v>4</v>
      </c>
      <c r="O10" s="322">
        <v>52</v>
      </c>
      <c r="P10" s="322">
        <v>51</v>
      </c>
      <c r="Q10" s="321"/>
      <c r="R10" s="322">
        <f t="shared" ref="R10:R12" si="0">SUM(M10:P10)</f>
        <v>107</v>
      </c>
    </row>
    <row r="11" spans="1:19">
      <c r="C11" s="5" t="s">
        <v>236</v>
      </c>
      <c r="E11" s="330">
        <f>'QTD P&amp;L'!E23</f>
        <v>134</v>
      </c>
      <c r="F11" s="330">
        <f>'QTD P&amp;L'!F23</f>
        <v>17</v>
      </c>
      <c r="G11" s="330">
        <f>'QTD P&amp;L'!G23</f>
        <v>-79</v>
      </c>
      <c r="H11" s="322">
        <f>'QTD P&amp;L'!H23</f>
        <v>130</v>
      </c>
      <c r="I11" s="322">
        <f>'QTD P&amp;L'!I23</f>
        <v>44</v>
      </c>
      <c r="J11" s="322">
        <f>'QTD P&amp;L'!J23</f>
        <v>2</v>
      </c>
      <c r="K11" s="322">
        <f>'QTD P&amp;L'!K23</f>
        <v>133</v>
      </c>
      <c r="L11" s="322">
        <f>'QTD P&amp;L'!L23</f>
        <v>133</v>
      </c>
      <c r="M11" s="322">
        <f>'QTD P&amp;L'!M23</f>
        <v>106</v>
      </c>
      <c r="N11" s="322">
        <f>10</f>
        <v>10</v>
      </c>
      <c r="O11" s="322">
        <v>59</v>
      </c>
      <c r="P11" s="322">
        <v>83</v>
      </c>
      <c r="Q11" s="321"/>
      <c r="R11" s="322">
        <f t="shared" si="0"/>
        <v>258</v>
      </c>
    </row>
    <row r="12" spans="1:19">
      <c r="C12" s="5" t="s">
        <v>130</v>
      </c>
      <c r="E12" s="331">
        <v>26</v>
      </c>
      <c r="F12" s="331">
        <v>25</v>
      </c>
      <c r="G12" s="331">
        <v>71</v>
      </c>
      <c r="H12" s="327">
        <v>23</v>
      </c>
      <c r="I12" s="327">
        <v>22</v>
      </c>
      <c r="J12" s="327">
        <v>24</v>
      </c>
      <c r="K12" s="327">
        <v>51</v>
      </c>
      <c r="L12" s="327">
        <v>24</v>
      </c>
      <c r="M12" s="327">
        <v>23</v>
      </c>
      <c r="N12" s="327">
        <v>21</v>
      </c>
      <c r="O12" s="327">
        <v>40</v>
      </c>
      <c r="P12" s="327">
        <v>19</v>
      </c>
      <c r="Q12" s="322"/>
      <c r="R12" s="327">
        <f t="shared" si="0"/>
        <v>103</v>
      </c>
    </row>
    <row r="13" spans="1:19" s="304" customFormat="1">
      <c r="A13" s="267"/>
      <c r="B13" s="242" t="s">
        <v>237</v>
      </c>
      <c r="C13" s="267"/>
      <c r="D13" s="267"/>
      <c r="E13" s="323">
        <f t="shared" ref="E13:N13" si="1">SUM(E9:E12)</f>
        <v>492</v>
      </c>
      <c r="F13" s="323">
        <f t="shared" si="1"/>
        <v>187</v>
      </c>
      <c r="G13" s="323">
        <f t="shared" si="1"/>
        <v>89</v>
      </c>
      <c r="H13" s="323">
        <f t="shared" si="1"/>
        <v>536</v>
      </c>
      <c r="I13" s="323">
        <f t="shared" si="1"/>
        <v>250</v>
      </c>
      <c r="J13" s="323">
        <f t="shared" si="1"/>
        <v>251</v>
      </c>
      <c r="K13" s="323">
        <f t="shared" si="1"/>
        <v>537</v>
      </c>
      <c r="L13" s="323">
        <f t="shared" si="1"/>
        <v>611</v>
      </c>
      <c r="M13" s="323">
        <f t="shared" si="1"/>
        <v>453</v>
      </c>
      <c r="N13" s="323">
        <f t="shared" si="1"/>
        <v>91</v>
      </c>
      <c r="O13" s="323">
        <f t="shared" ref="O13:P13" si="2">SUM(O9:O12)</f>
        <v>325</v>
      </c>
      <c r="P13" s="323">
        <f t="shared" si="2"/>
        <v>446</v>
      </c>
      <c r="R13" s="323">
        <f t="shared" ref="R13" si="3">SUM(R9:R12)</f>
        <v>1315</v>
      </c>
    </row>
    <row r="14" spans="1:19" ht="7.5" customHeight="1">
      <c r="E14" s="322"/>
      <c r="F14" s="322"/>
      <c r="G14" s="322"/>
      <c r="H14" s="322"/>
      <c r="I14" s="322"/>
      <c r="J14" s="322"/>
      <c r="K14" s="322"/>
      <c r="L14" s="322"/>
      <c r="M14" s="322"/>
      <c r="N14" s="322"/>
      <c r="O14" s="322"/>
      <c r="P14" s="322"/>
      <c r="R14" s="322"/>
    </row>
    <row r="15" spans="1:19">
      <c r="C15" s="5" t="s">
        <v>239</v>
      </c>
      <c r="E15" s="322">
        <v>0</v>
      </c>
      <c r="F15" s="322">
        <v>0</v>
      </c>
      <c r="G15" s="322">
        <v>12</v>
      </c>
      <c r="H15" s="322">
        <v>0</v>
      </c>
      <c r="I15" s="322">
        <v>0</v>
      </c>
      <c r="J15" s="322">
        <v>0</v>
      </c>
      <c r="K15" s="322">
        <v>0</v>
      </c>
      <c r="L15" s="322">
        <v>0</v>
      </c>
      <c r="M15" s="322">
        <v>0</v>
      </c>
      <c r="N15" s="322">
        <v>0</v>
      </c>
      <c r="O15" s="322">
        <v>0</v>
      </c>
      <c r="P15" s="322">
        <v>0</v>
      </c>
      <c r="R15" s="322">
        <f t="shared" ref="R15:R20" si="4">SUM(M15:P15)</f>
        <v>0</v>
      </c>
    </row>
    <row r="16" spans="1:19">
      <c r="C16" s="5" t="s">
        <v>240</v>
      </c>
      <c r="E16" s="322">
        <v>-332</v>
      </c>
      <c r="F16" s="322">
        <v>-105</v>
      </c>
      <c r="G16" s="322">
        <f>758</f>
        <v>758</v>
      </c>
      <c r="H16" s="322">
        <v>-447</v>
      </c>
      <c r="I16" s="322">
        <v>40</v>
      </c>
      <c r="J16" s="322">
        <f>-110</f>
        <v>-110</v>
      </c>
      <c r="K16" s="322">
        <f>607</f>
        <v>607</v>
      </c>
      <c r="L16" s="322">
        <v>-369</v>
      </c>
      <c r="M16" s="322">
        <v>-338</v>
      </c>
      <c r="N16" s="322">
        <f>-32</f>
        <v>-32</v>
      </c>
      <c r="O16" s="322">
        <v>509</v>
      </c>
      <c r="P16" s="322">
        <v>-219</v>
      </c>
      <c r="R16" s="322">
        <f t="shared" si="4"/>
        <v>-80</v>
      </c>
    </row>
    <row r="17" spans="1:18">
      <c r="C17" s="5" t="s">
        <v>73</v>
      </c>
      <c r="E17" s="322">
        <v>20</v>
      </c>
      <c r="F17" s="322">
        <v>18</v>
      </c>
      <c r="G17" s="322">
        <f>43</f>
        <v>43</v>
      </c>
      <c r="H17" s="322">
        <v>21</v>
      </c>
      <c r="I17" s="322">
        <v>31</v>
      </c>
      <c r="J17" s="322">
        <f>34</f>
        <v>34</v>
      </c>
      <c r="K17" s="322">
        <f>40</f>
        <v>40</v>
      </c>
      <c r="L17" s="322">
        <v>26</v>
      </c>
      <c r="M17" s="322">
        <v>24</v>
      </c>
      <c r="N17" s="322">
        <f>25</f>
        <v>25</v>
      </c>
      <c r="O17" s="322">
        <v>34</v>
      </c>
      <c r="P17" s="322">
        <v>30</v>
      </c>
      <c r="R17" s="322">
        <f t="shared" si="4"/>
        <v>113</v>
      </c>
    </row>
    <row r="18" spans="1:18" s="304" customFormat="1">
      <c r="A18" s="267"/>
      <c r="B18" s="267"/>
      <c r="C18" s="267" t="s">
        <v>252</v>
      </c>
      <c r="D18" s="267"/>
      <c r="E18" s="322">
        <v>0</v>
      </c>
      <c r="F18" s="322">
        <v>0</v>
      </c>
      <c r="G18" s="322">
        <v>0</v>
      </c>
      <c r="H18" s="322">
        <v>0</v>
      </c>
      <c r="I18" s="322">
        <v>0</v>
      </c>
      <c r="J18" s="322">
        <v>0</v>
      </c>
      <c r="K18" s="322">
        <v>0</v>
      </c>
      <c r="L18" s="322">
        <v>0</v>
      </c>
      <c r="M18" s="322">
        <v>0</v>
      </c>
      <c r="N18" s="322">
        <v>62</v>
      </c>
      <c r="O18" s="322">
        <v>18</v>
      </c>
      <c r="P18" s="322">
        <v>0</v>
      </c>
      <c r="R18" s="322">
        <f t="shared" si="4"/>
        <v>80</v>
      </c>
    </row>
    <row r="19" spans="1:18">
      <c r="C19" s="5" t="s">
        <v>241</v>
      </c>
      <c r="E19" s="322">
        <v>3</v>
      </c>
      <c r="F19" s="322">
        <f>3</f>
        <v>3</v>
      </c>
      <c r="G19" s="322">
        <v>2</v>
      </c>
      <c r="H19" s="322">
        <v>0</v>
      </c>
      <c r="I19" s="322">
        <v>0</v>
      </c>
      <c r="J19" s="322">
        <v>0</v>
      </c>
      <c r="K19" s="322">
        <v>0</v>
      </c>
      <c r="L19" s="322">
        <v>0</v>
      </c>
      <c r="M19" s="322">
        <v>0</v>
      </c>
      <c r="N19" s="322">
        <v>0</v>
      </c>
      <c r="O19" s="322">
        <v>0</v>
      </c>
      <c r="P19" s="322">
        <v>0</v>
      </c>
      <c r="R19" s="322">
        <f t="shared" si="4"/>
        <v>0</v>
      </c>
    </row>
    <row r="20" spans="1:18">
      <c r="C20" s="5" t="s">
        <v>242</v>
      </c>
      <c r="E20" s="322">
        <v>0</v>
      </c>
      <c r="F20" s="322">
        <v>0</v>
      </c>
      <c r="G20" s="322">
        <v>7</v>
      </c>
      <c r="H20" s="322">
        <v>0</v>
      </c>
      <c r="I20" s="322">
        <v>0</v>
      </c>
      <c r="J20" s="322">
        <v>0</v>
      </c>
      <c r="K20" s="322">
        <v>-1</v>
      </c>
      <c r="L20" s="322">
        <v>0</v>
      </c>
      <c r="M20" s="322">
        <v>0</v>
      </c>
      <c r="N20" s="322">
        <v>0</v>
      </c>
      <c r="O20" s="322">
        <v>0</v>
      </c>
      <c r="P20" s="322">
        <v>0</v>
      </c>
      <c r="R20" s="322">
        <f t="shared" si="4"/>
        <v>0</v>
      </c>
    </row>
    <row r="21" spans="1:18" ht="12.75" thickBot="1">
      <c r="B21" s="319" t="s">
        <v>238</v>
      </c>
      <c r="E21" s="328">
        <f t="shared" ref="E21:P21" si="5">SUM(E13:E20)</f>
        <v>183</v>
      </c>
      <c r="F21" s="328">
        <f t="shared" si="5"/>
        <v>103</v>
      </c>
      <c r="G21" s="328">
        <f t="shared" si="5"/>
        <v>911</v>
      </c>
      <c r="H21" s="328">
        <f t="shared" si="5"/>
        <v>110</v>
      </c>
      <c r="I21" s="328">
        <f t="shared" si="5"/>
        <v>321</v>
      </c>
      <c r="J21" s="328">
        <f t="shared" si="5"/>
        <v>175</v>
      </c>
      <c r="K21" s="328">
        <f t="shared" si="5"/>
        <v>1183</v>
      </c>
      <c r="L21" s="328">
        <f t="shared" si="5"/>
        <v>268</v>
      </c>
      <c r="M21" s="328">
        <f t="shared" si="5"/>
        <v>139</v>
      </c>
      <c r="N21" s="328">
        <f t="shared" si="5"/>
        <v>146</v>
      </c>
      <c r="O21" s="328">
        <f t="shared" si="5"/>
        <v>886</v>
      </c>
      <c r="P21" s="328">
        <f t="shared" si="5"/>
        <v>257</v>
      </c>
      <c r="R21" s="328">
        <f>SUM(R13:R20)</f>
        <v>1428</v>
      </c>
    </row>
    <row r="22" spans="1:18" ht="12.75" thickTop="1">
      <c r="F22" s="304"/>
      <c r="G22" s="304"/>
      <c r="H22" s="304"/>
      <c r="I22" s="304"/>
      <c r="J22" s="304"/>
      <c r="K22" s="304"/>
      <c r="L22" s="304"/>
      <c r="M22" s="304"/>
      <c r="N22" s="304"/>
      <c r="O22" s="304"/>
      <c r="P22" s="304"/>
      <c r="R22" s="304"/>
    </row>
    <row r="23" spans="1:18">
      <c r="F23" s="304"/>
      <c r="G23" s="304"/>
      <c r="H23" s="304"/>
      <c r="I23" s="304"/>
      <c r="J23" s="304"/>
      <c r="K23" s="304"/>
      <c r="L23" s="304"/>
      <c r="M23" s="304"/>
      <c r="N23" s="304"/>
      <c r="O23" s="304"/>
      <c r="P23" s="304"/>
      <c r="R23" s="304"/>
    </row>
    <row r="25" spans="1:18">
      <c r="B25" s="5" t="s">
        <v>276</v>
      </c>
    </row>
    <row r="27" spans="1:18">
      <c r="E27" s="324"/>
      <c r="F27" s="324"/>
      <c r="G27" s="324"/>
      <c r="H27" s="324"/>
      <c r="I27" s="324"/>
      <c r="J27" s="324"/>
      <c r="K27" s="324"/>
      <c r="L27" s="324"/>
      <c r="M27" s="324"/>
    </row>
  </sheetData>
  <mergeCells count="3">
    <mergeCell ref="A1:S1"/>
    <mergeCell ref="A2:S2"/>
    <mergeCell ref="A3:S3"/>
  </mergeCells>
  <pageMargins left="0.7" right="0.7" top="0.25" bottom="0.44" header="0.3" footer="0.3"/>
  <pageSetup scale="64" orientation="landscape" r:id="rId1"/>
  <headerFooter>
    <oddFooter>&amp;LActivision Blizzard, Inc.&amp;R&amp;P of &amp; 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0"/>
  <sheetViews>
    <sheetView showGridLines="0" view="pageBreakPreview" zoomScale="86" zoomScaleNormal="100" zoomScaleSheetLayoutView="86" workbookViewId="0">
      <pane xSplit="4" ySplit="8" topLeftCell="E12" activePane="bottomRight" state="frozen"/>
      <selection pane="topRight"/>
      <selection pane="bottomLeft"/>
      <selection pane="bottomRight" activeCell="D38" sqref="D38"/>
    </sheetView>
  </sheetViews>
  <sheetFormatPr defaultColWidth="11.42578125" defaultRowHeight="12"/>
  <cols>
    <col min="1" max="1" width="2.85546875" style="144" customWidth="1"/>
    <col min="2" max="2" width="2" style="144" customWidth="1"/>
    <col min="3" max="3" width="2.85546875" style="144" customWidth="1"/>
    <col min="4" max="4" width="67.85546875" style="144" customWidth="1"/>
    <col min="5" max="16" width="8.5703125" style="214" customWidth="1"/>
    <col min="17" max="17" width="1.42578125" style="144" customWidth="1"/>
    <col min="18" max="16384" width="11.42578125" style="144"/>
  </cols>
  <sheetData>
    <row r="1" spans="2:17">
      <c r="B1" s="365" t="s">
        <v>64</v>
      </c>
      <c r="C1" s="365"/>
      <c r="D1" s="365"/>
      <c r="E1" s="365"/>
      <c r="F1" s="365"/>
      <c r="G1" s="365"/>
      <c r="H1" s="365"/>
      <c r="I1" s="365"/>
      <c r="J1" s="365"/>
      <c r="K1" s="365"/>
      <c r="L1" s="365"/>
      <c r="M1" s="365"/>
      <c r="N1" s="365"/>
      <c r="O1" s="365"/>
      <c r="P1" s="365"/>
      <c r="Q1" s="365"/>
    </row>
    <row r="2" spans="2:17" ht="12.75" customHeight="1">
      <c r="B2" s="365" t="s">
        <v>217</v>
      </c>
      <c r="C2" s="365"/>
      <c r="D2" s="365"/>
      <c r="E2" s="365"/>
      <c r="F2" s="365"/>
      <c r="G2" s="365"/>
      <c r="H2" s="365"/>
      <c r="I2" s="365"/>
      <c r="J2" s="365"/>
      <c r="K2" s="365"/>
      <c r="L2" s="365"/>
      <c r="M2" s="365"/>
      <c r="N2" s="365"/>
      <c r="O2" s="365"/>
      <c r="P2" s="365"/>
      <c r="Q2" s="365"/>
    </row>
    <row r="3" spans="2:17" s="145" customFormat="1" ht="12.75" customHeight="1">
      <c r="B3" s="365" t="s">
        <v>65</v>
      </c>
      <c r="C3" s="365"/>
      <c r="D3" s="365"/>
      <c r="E3" s="365"/>
      <c r="F3" s="365"/>
      <c r="G3" s="365"/>
      <c r="H3" s="365"/>
      <c r="I3" s="365"/>
      <c r="J3" s="365"/>
      <c r="K3" s="365"/>
      <c r="L3" s="365"/>
      <c r="M3" s="365"/>
      <c r="N3" s="365"/>
      <c r="O3" s="365"/>
      <c r="P3" s="365"/>
      <c r="Q3" s="365"/>
    </row>
    <row r="4" spans="2:17" s="145" customFormat="1" ht="12.75" customHeight="1">
      <c r="B4" s="146"/>
      <c r="C4" s="146"/>
      <c r="D4" s="146"/>
      <c r="E4" s="215"/>
      <c r="F4" s="215"/>
      <c r="G4" s="215"/>
      <c r="H4" s="215"/>
      <c r="I4" s="215"/>
      <c r="J4" s="215"/>
      <c r="K4" s="215"/>
      <c r="L4" s="215"/>
      <c r="M4" s="215"/>
      <c r="N4" s="215"/>
      <c r="O4" s="215"/>
      <c r="P4" s="215"/>
    </row>
    <row r="5" spans="2:17" s="145" customFormat="1" ht="12.75" customHeight="1">
      <c r="E5" s="215"/>
      <c r="F5" s="215"/>
      <c r="G5" s="215"/>
      <c r="H5" s="215"/>
      <c r="I5" s="215"/>
      <c r="J5" s="215"/>
      <c r="K5" s="215"/>
      <c r="L5" s="215"/>
      <c r="M5" s="215"/>
      <c r="N5" s="215"/>
      <c r="O5" s="215"/>
      <c r="P5" s="215"/>
    </row>
    <row r="6" spans="2:17" s="145" customFormat="1" ht="12.75" customHeight="1">
      <c r="E6" s="216" t="s">
        <v>4</v>
      </c>
      <c r="F6" s="216" t="s">
        <v>5</v>
      </c>
      <c r="G6" s="216" t="s">
        <v>6</v>
      </c>
      <c r="H6" s="216" t="s">
        <v>3</v>
      </c>
      <c r="I6" s="216" t="s">
        <v>4</v>
      </c>
      <c r="J6" s="216" t="s">
        <v>5</v>
      </c>
      <c r="K6" s="216" t="s">
        <v>6</v>
      </c>
      <c r="L6" s="216" t="s">
        <v>3</v>
      </c>
      <c r="M6" s="216" t="s">
        <v>4</v>
      </c>
      <c r="N6" s="216" t="s">
        <v>5</v>
      </c>
      <c r="O6" s="216" t="s">
        <v>6</v>
      </c>
      <c r="P6" s="216" t="s">
        <v>3</v>
      </c>
    </row>
    <row r="7" spans="2:17" s="145" customFormat="1" ht="12.75" customHeight="1" thickBot="1">
      <c r="E7" s="216" t="s">
        <v>38</v>
      </c>
      <c r="F7" s="216" t="s">
        <v>38</v>
      </c>
      <c r="G7" s="216" t="s">
        <v>38</v>
      </c>
      <c r="H7" s="216" t="s">
        <v>204</v>
      </c>
      <c r="I7" s="216" t="s">
        <v>204</v>
      </c>
      <c r="J7" s="216" t="s">
        <v>204</v>
      </c>
      <c r="K7" s="216" t="s">
        <v>204</v>
      </c>
      <c r="L7" s="216" t="s">
        <v>226</v>
      </c>
      <c r="M7" s="216" t="s">
        <v>226</v>
      </c>
      <c r="N7" s="216" t="s">
        <v>226</v>
      </c>
      <c r="O7" s="216" t="s">
        <v>226</v>
      </c>
      <c r="P7" s="216" t="s">
        <v>277</v>
      </c>
    </row>
    <row r="8" spans="2:17" s="145" customFormat="1" ht="12.75" customHeight="1">
      <c r="B8" s="154" t="s">
        <v>66</v>
      </c>
      <c r="C8" s="160"/>
      <c r="D8" s="160"/>
      <c r="E8" s="217"/>
      <c r="F8" s="217"/>
      <c r="G8" s="217"/>
      <c r="H8" s="217"/>
      <c r="I8" s="217"/>
      <c r="J8" s="217"/>
      <c r="K8" s="217"/>
      <c r="L8" s="217"/>
      <c r="M8" s="217"/>
      <c r="N8" s="217"/>
      <c r="O8" s="217"/>
      <c r="P8" s="217"/>
    </row>
    <row r="9" spans="2:17" s="145" customFormat="1" ht="12.75" customHeight="1">
      <c r="C9" s="145" t="s">
        <v>151</v>
      </c>
      <c r="E9" s="218">
        <v>323</v>
      </c>
      <c r="F9" s="218">
        <v>253</v>
      </c>
      <c r="G9" s="218">
        <v>1929</v>
      </c>
      <c r="H9" s="218">
        <v>271</v>
      </c>
      <c r="I9" s="218">
        <v>373</v>
      </c>
      <c r="J9" s="218">
        <v>283</v>
      </c>
      <c r="K9" s="218">
        <v>2145</v>
      </c>
      <c r="L9" s="218">
        <v>423</v>
      </c>
      <c r="M9" s="218">
        <v>347</v>
      </c>
      <c r="N9" s="218">
        <v>319</v>
      </c>
      <c r="O9" s="218">
        <v>1805</v>
      </c>
      <c r="P9" s="218">
        <v>237</v>
      </c>
    </row>
    <row r="10" spans="2:17" s="145" customFormat="1" ht="12.75" customHeight="1">
      <c r="C10" s="145" t="s">
        <v>152</v>
      </c>
      <c r="E10" s="218">
        <v>313</v>
      </c>
      <c r="F10" s="218">
        <v>297</v>
      </c>
      <c r="G10" s="218">
        <v>276</v>
      </c>
      <c r="H10" s="218">
        <v>251</v>
      </c>
      <c r="I10" s="218">
        <v>634</v>
      </c>
      <c r="J10" s="218">
        <v>414</v>
      </c>
      <c r="K10" s="218">
        <v>310</v>
      </c>
      <c r="L10" s="218">
        <v>330</v>
      </c>
      <c r="M10" s="218">
        <v>224</v>
      </c>
      <c r="N10" s="218">
        <v>282</v>
      </c>
      <c r="O10" s="218">
        <v>287</v>
      </c>
      <c r="P10" s="218">
        <v>462</v>
      </c>
    </row>
    <row r="11" spans="2:17" s="145" customFormat="1" ht="12.75" customHeight="1">
      <c r="C11" s="145" t="s">
        <v>153</v>
      </c>
      <c r="E11" s="219">
        <v>63</v>
      </c>
      <c r="F11" s="219">
        <v>77</v>
      </c>
      <c r="G11" s="219">
        <v>203</v>
      </c>
      <c r="H11" s="219">
        <v>65</v>
      </c>
      <c r="I11" s="219">
        <v>47</v>
      </c>
      <c r="J11" s="219">
        <v>54</v>
      </c>
      <c r="K11" s="219">
        <v>140</v>
      </c>
      <c r="L11" s="219">
        <v>51</v>
      </c>
      <c r="M11" s="219">
        <v>37</v>
      </c>
      <c r="N11" s="219">
        <v>56</v>
      </c>
      <c r="O11" s="219">
        <v>180</v>
      </c>
      <c r="P11" s="219">
        <v>73</v>
      </c>
    </row>
    <row r="12" spans="2:17" s="145" customFormat="1" ht="12.75" customHeight="1">
      <c r="C12" s="145" t="s">
        <v>67</v>
      </c>
      <c r="E12" s="218">
        <f t="shared" ref="E12:I12" si="0">SUM(E9:E11)</f>
        <v>699</v>
      </c>
      <c r="F12" s="218">
        <f t="shared" si="0"/>
        <v>627</v>
      </c>
      <c r="G12" s="218">
        <f t="shared" si="0"/>
        <v>2408</v>
      </c>
      <c r="H12" s="218">
        <f t="shared" si="0"/>
        <v>587</v>
      </c>
      <c r="I12" s="218">
        <f t="shared" si="0"/>
        <v>1054</v>
      </c>
      <c r="J12" s="218">
        <f t="shared" ref="J12:K12" si="1">SUM(J9:J11)</f>
        <v>751</v>
      </c>
      <c r="K12" s="218">
        <f t="shared" si="1"/>
        <v>2595</v>
      </c>
      <c r="L12" s="218">
        <f t="shared" ref="L12:M12" si="2">SUM(L9:L11)</f>
        <v>804</v>
      </c>
      <c r="M12" s="218">
        <f t="shared" si="2"/>
        <v>608</v>
      </c>
      <c r="N12" s="218">
        <f t="shared" ref="N12:O12" si="3">SUM(N9:N11)</f>
        <v>657</v>
      </c>
      <c r="O12" s="218">
        <f t="shared" si="3"/>
        <v>2272</v>
      </c>
      <c r="P12" s="218">
        <f t="shared" ref="P12" si="4">SUM(P9:P11)</f>
        <v>772</v>
      </c>
    </row>
    <row r="13" spans="2:17" s="145" customFormat="1" ht="12.75" customHeight="1">
      <c r="D13" s="188"/>
      <c r="E13" s="218"/>
      <c r="F13" s="218"/>
      <c r="G13" s="218"/>
      <c r="H13" s="218"/>
      <c r="I13" s="218"/>
      <c r="J13" s="218"/>
      <c r="K13" s="218"/>
      <c r="L13" s="218"/>
      <c r="M13" s="218"/>
      <c r="N13" s="218"/>
      <c r="O13" s="218"/>
      <c r="P13" s="218"/>
    </row>
    <row r="14" spans="2:17" s="145" customFormat="1" ht="12.75" customHeight="1">
      <c r="B14" s="154" t="s">
        <v>68</v>
      </c>
      <c r="E14" s="218"/>
      <c r="F14" s="218"/>
      <c r="G14" s="218"/>
      <c r="H14" s="218"/>
      <c r="I14" s="218"/>
      <c r="J14" s="218"/>
      <c r="K14" s="218"/>
      <c r="L14" s="218"/>
      <c r="M14" s="218"/>
      <c r="N14" s="218"/>
      <c r="O14" s="218"/>
      <c r="P14" s="218"/>
    </row>
    <row r="15" spans="2:17" s="145" customFormat="1" ht="12.75" customHeight="1">
      <c r="C15" s="145" t="s">
        <v>69</v>
      </c>
      <c r="E15" s="218">
        <v>447</v>
      </c>
      <c r="F15" s="218">
        <v>127</v>
      </c>
      <c r="G15" s="218">
        <v>-1001</v>
      </c>
      <c r="H15" s="218">
        <v>585</v>
      </c>
      <c r="I15" s="218">
        <v>21</v>
      </c>
      <c r="J15" s="218">
        <v>90</v>
      </c>
      <c r="K15" s="218">
        <v>-827</v>
      </c>
      <c r="L15" s="218">
        <v>520</v>
      </c>
      <c r="M15" s="218">
        <v>442</v>
      </c>
      <c r="N15" s="218">
        <v>34</v>
      </c>
      <c r="O15" s="218">
        <v>-754</v>
      </c>
      <c r="P15" s="218">
        <v>339</v>
      </c>
    </row>
    <row r="16" spans="2:17" s="145" customFormat="1" ht="12.75" customHeight="1" thickBot="1">
      <c r="C16" s="145" t="s">
        <v>70</v>
      </c>
      <c r="E16" s="220">
        <f t="shared" ref="E16:P16" si="5">SUM(E12:E15)-E13</f>
        <v>1146</v>
      </c>
      <c r="F16" s="220">
        <f t="shared" si="5"/>
        <v>754</v>
      </c>
      <c r="G16" s="220">
        <f t="shared" si="5"/>
        <v>1407</v>
      </c>
      <c r="H16" s="220">
        <f t="shared" si="5"/>
        <v>1172</v>
      </c>
      <c r="I16" s="220">
        <f t="shared" si="5"/>
        <v>1075</v>
      </c>
      <c r="J16" s="220">
        <f t="shared" si="5"/>
        <v>841</v>
      </c>
      <c r="K16" s="220">
        <f t="shared" si="5"/>
        <v>1768</v>
      </c>
      <c r="L16" s="220">
        <f t="shared" si="5"/>
        <v>1324</v>
      </c>
      <c r="M16" s="220">
        <f t="shared" si="5"/>
        <v>1050</v>
      </c>
      <c r="N16" s="220">
        <f t="shared" si="5"/>
        <v>691</v>
      </c>
      <c r="O16" s="220">
        <f t="shared" si="5"/>
        <v>1518</v>
      </c>
      <c r="P16" s="220">
        <f t="shared" si="5"/>
        <v>1111</v>
      </c>
    </row>
    <row r="17" spans="2:17" s="145" customFormat="1" ht="12.75" customHeight="1">
      <c r="D17" s="188"/>
      <c r="E17" s="218"/>
      <c r="F17" s="218"/>
      <c r="G17" s="218"/>
      <c r="H17" s="218"/>
      <c r="I17" s="218"/>
      <c r="J17" s="218"/>
      <c r="K17" s="218"/>
      <c r="L17" s="218"/>
      <c r="M17" s="218"/>
      <c r="N17" s="218"/>
      <c r="O17" s="218"/>
      <c r="P17" s="218"/>
    </row>
    <row r="18" spans="2:17" s="145" customFormat="1" ht="12.75" customHeight="1">
      <c r="B18" s="154" t="s">
        <v>71</v>
      </c>
      <c r="E18" s="218"/>
      <c r="F18" s="218"/>
      <c r="G18" s="218"/>
      <c r="H18" s="218"/>
      <c r="I18" s="218"/>
      <c r="J18" s="218"/>
      <c r="K18" s="218"/>
      <c r="L18" s="218"/>
      <c r="M18" s="218"/>
      <c r="N18" s="218"/>
      <c r="O18" s="218"/>
      <c r="P18" s="218"/>
    </row>
    <row r="19" spans="2:17" s="145" customFormat="1" ht="12.75" customHeight="1">
      <c r="C19" s="145" t="s">
        <v>151</v>
      </c>
      <c r="E19" s="218">
        <v>31</v>
      </c>
      <c r="F19" s="218">
        <v>-36</v>
      </c>
      <c r="G19" s="218">
        <v>809</v>
      </c>
      <c r="H19" s="218">
        <v>0</v>
      </c>
      <c r="I19" s="218">
        <v>-71</v>
      </c>
      <c r="J19" s="218">
        <v>-14</v>
      </c>
      <c r="K19" s="218">
        <v>1055</v>
      </c>
      <c r="L19" s="218">
        <v>112</v>
      </c>
      <c r="M19" s="218">
        <v>60</v>
      </c>
      <c r="N19" s="218">
        <v>41</v>
      </c>
      <c r="O19" s="218">
        <v>758</v>
      </c>
      <c r="P19" s="218">
        <v>2</v>
      </c>
      <c r="Q19" s="295"/>
    </row>
    <row r="20" spans="2:17" s="145" customFormat="1" ht="12.75" customHeight="1">
      <c r="C20" s="145" t="s">
        <v>152</v>
      </c>
      <c r="E20" s="218">
        <v>135</v>
      </c>
      <c r="F20" s="218">
        <v>120</v>
      </c>
      <c r="G20" s="218">
        <v>71</v>
      </c>
      <c r="H20" s="218">
        <v>89</v>
      </c>
      <c r="I20" s="218">
        <v>371</v>
      </c>
      <c r="J20" s="218">
        <v>168</v>
      </c>
      <c r="K20" s="218">
        <v>88</v>
      </c>
      <c r="L20" s="218">
        <v>135</v>
      </c>
      <c r="M20" s="218">
        <v>60</v>
      </c>
      <c r="N20" s="218">
        <v>88</v>
      </c>
      <c r="O20" s="218">
        <v>93</v>
      </c>
      <c r="P20" s="218">
        <v>239</v>
      </c>
      <c r="Q20" s="295"/>
    </row>
    <row r="21" spans="2:17" s="145" customFormat="1" ht="12.75" customHeight="1">
      <c r="C21" s="145" t="s">
        <v>153</v>
      </c>
      <c r="E21" s="219">
        <v>-1</v>
      </c>
      <c r="F21" s="219">
        <v>1</v>
      </c>
      <c r="G21" s="219">
        <v>10</v>
      </c>
      <c r="H21" s="219">
        <v>1</v>
      </c>
      <c r="I21" s="219">
        <v>0</v>
      </c>
      <c r="J21" s="219">
        <v>0</v>
      </c>
      <c r="K21" s="219">
        <v>11</v>
      </c>
      <c r="L21" s="219">
        <v>0</v>
      </c>
      <c r="M21" s="219">
        <v>-1</v>
      </c>
      <c r="N21" s="219">
        <v>-1</v>
      </c>
      <c r="O21" s="219">
        <v>9</v>
      </c>
      <c r="P21" s="219">
        <v>-1</v>
      </c>
      <c r="Q21" s="295"/>
    </row>
    <row r="22" spans="2:17" s="145" customFormat="1" ht="12.75" customHeight="1">
      <c r="C22" s="145" t="s">
        <v>67</v>
      </c>
      <c r="E22" s="218">
        <f t="shared" ref="E22:I22" si="6">SUM(E19:E21)</f>
        <v>165</v>
      </c>
      <c r="F22" s="218">
        <f t="shared" si="6"/>
        <v>85</v>
      </c>
      <c r="G22" s="218">
        <f t="shared" si="6"/>
        <v>890</v>
      </c>
      <c r="H22" s="218">
        <f t="shared" si="6"/>
        <v>90</v>
      </c>
      <c r="I22" s="218">
        <f t="shared" si="6"/>
        <v>300</v>
      </c>
      <c r="J22" s="218">
        <f t="shared" ref="J22:K22" si="7">SUM(J19:J21)</f>
        <v>154</v>
      </c>
      <c r="K22" s="218">
        <f t="shared" si="7"/>
        <v>1154</v>
      </c>
      <c r="L22" s="218">
        <f t="shared" ref="L22:M22" si="8">SUM(L19:L21)</f>
        <v>247</v>
      </c>
      <c r="M22" s="218">
        <f t="shared" si="8"/>
        <v>119</v>
      </c>
      <c r="N22" s="218">
        <f t="shared" ref="N22:O22" si="9">SUM(N19:N21)</f>
        <v>128</v>
      </c>
      <c r="O22" s="218">
        <f t="shared" si="9"/>
        <v>860</v>
      </c>
      <c r="P22" s="218">
        <f t="shared" ref="P22" si="10">SUM(P19:P21)</f>
        <v>240</v>
      </c>
    </row>
    <row r="23" spans="2:17" s="145" customFormat="1" ht="12.75" customHeight="1">
      <c r="D23" s="188"/>
      <c r="E23" s="218"/>
      <c r="F23" s="221"/>
      <c r="G23" s="221"/>
      <c r="H23" s="221"/>
      <c r="I23" s="221"/>
      <c r="J23" s="221"/>
      <c r="K23" s="221"/>
      <c r="L23" s="221"/>
      <c r="M23" s="221"/>
      <c r="N23" s="221"/>
      <c r="O23" s="221"/>
      <c r="P23" s="221"/>
    </row>
    <row r="24" spans="2:17" s="145" customFormat="1" ht="12.75" customHeight="1">
      <c r="B24" s="154" t="s">
        <v>196</v>
      </c>
      <c r="E24" s="218"/>
      <c r="F24" s="218"/>
      <c r="G24" s="218"/>
      <c r="H24" s="218"/>
      <c r="I24" s="218"/>
      <c r="J24" s="218"/>
      <c r="K24" s="218"/>
      <c r="L24" s="218"/>
      <c r="M24" s="218"/>
      <c r="N24" s="218"/>
      <c r="O24" s="218"/>
      <c r="P24" s="218"/>
    </row>
    <row r="25" spans="2:17" s="145" customFormat="1" ht="12.75" customHeight="1">
      <c r="B25" s="154"/>
      <c r="C25" s="145" t="s">
        <v>72</v>
      </c>
      <c r="E25" s="218">
        <v>332</v>
      </c>
      <c r="F25" s="218">
        <v>105</v>
      </c>
      <c r="G25" s="218">
        <v>-758</v>
      </c>
      <c r="H25" s="218">
        <v>447</v>
      </c>
      <c r="I25" s="218">
        <v>-40</v>
      </c>
      <c r="J25" s="218">
        <v>110</v>
      </c>
      <c r="K25" s="218">
        <v>-607</v>
      </c>
      <c r="L25" s="218">
        <v>369</v>
      </c>
      <c r="M25" s="218">
        <v>338</v>
      </c>
      <c r="N25" s="218">
        <v>32</v>
      </c>
      <c r="O25" s="218">
        <v>-509</v>
      </c>
      <c r="P25" s="218">
        <v>219</v>
      </c>
    </row>
    <row r="26" spans="2:17" s="145" customFormat="1" ht="12.75" customHeight="1">
      <c r="B26" s="154"/>
      <c r="C26" s="145" t="s">
        <v>73</v>
      </c>
      <c r="E26" s="218">
        <v>-20</v>
      </c>
      <c r="F26" s="218">
        <v>-18</v>
      </c>
      <c r="G26" s="218">
        <v>-43</v>
      </c>
      <c r="H26" s="218">
        <v>-21</v>
      </c>
      <c r="I26" s="218">
        <v>-31</v>
      </c>
      <c r="J26" s="218">
        <v>-34</v>
      </c>
      <c r="K26" s="218">
        <v>-40</v>
      </c>
      <c r="L26" s="218">
        <v>-26</v>
      </c>
      <c r="M26" s="218">
        <v>-24</v>
      </c>
      <c r="N26" s="218">
        <v>-25</v>
      </c>
      <c r="O26" s="218">
        <v>-34</v>
      </c>
      <c r="P26" s="218">
        <v>-30</v>
      </c>
    </row>
    <row r="27" spans="2:17" s="145" customFormat="1" ht="12.75" customHeight="1">
      <c r="B27" s="154"/>
      <c r="C27" s="145" t="s">
        <v>74</v>
      </c>
      <c r="E27" s="218">
        <v>-3</v>
      </c>
      <c r="F27" s="218">
        <v>-3</v>
      </c>
      <c r="G27" s="218">
        <v>-2</v>
      </c>
      <c r="H27" s="218">
        <v>0</v>
      </c>
      <c r="I27" s="218">
        <v>0</v>
      </c>
      <c r="J27" s="218">
        <v>0</v>
      </c>
      <c r="K27" s="218">
        <v>0</v>
      </c>
      <c r="L27" s="218">
        <v>0</v>
      </c>
      <c r="M27" s="218">
        <v>0</v>
      </c>
      <c r="N27" s="218">
        <v>0</v>
      </c>
      <c r="O27" s="218">
        <v>0</v>
      </c>
      <c r="P27" s="218">
        <v>0</v>
      </c>
    </row>
    <row r="28" spans="2:17" s="145" customFormat="1" ht="12.75" customHeight="1">
      <c r="B28" s="154"/>
      <c r="C28" s="145" t="s">
        <v>75</v>
      </c>
      <c r="E28" s="218">
        <v>-7</v>
      </c>
      <c r="F28" s="218">
        <v>-7</v>
      </c>
      <c r="G28" s="218">
        <v>-50</v>
      </c>
      <c r="H28" s="218">
        <v>-3</v>
      </c>
      <c r="I28" s="218">
        <v>-2</v>
      </c>
      <c r="J28" s="218">
        <v>-3</v>
      </c>
      <c r="K28" s="218">
        <v>-23</v>
      </c>
      <c r="L28" s="218">
        <v>-3</v>
      </c>
      <c r="M28" s="218">
        <v>-3</v>
      </c>
      <c r="N28" s="218">
        <v>-3</v>
      </c>
      <c r="O28" s="218">
        <v>-15</v>
      </c>
      <c r="P28" s="218">
        <v>-2</v>
      </c>
    </row>
    <row r="29" spans="2:17" s="145" customFormat="1" ht="12.75" customHeight="1">
      <c r="B29" s="154"/>
      <c r="C29" s="145" t="s">
        <v>252</v>
      </c>
      <c r="E29" s="218">
        <v>0</v>
      </c>
      <c r="F29" s="218">
        <v>0</v>
      </c>
      <c r="G29" s="218">
        <v>0</v>
      </c>
      <c r="H29" s="218">
        <v>0</v>
      </c>
      <c r="I29" s="218">
        <v>0</v>
      </c>
      <c r="J29" s="218">
        <v>0</v>
      </c>
      <c r="K29" s="218">
        <v>0</v>
      </c>
      <c r="L29" s="218">
        <v>0</v>
      </c>
      <c r="M29" s="218">
        <v>0</v>
      </c>
      <c r="N29" s="218">
        <v>-62</v>
      </c>
      <c r="O29" s="218">
        <v>-18</v>
      </c>
      <c r="P29" s="218">
        <v>0</v>
      </c>
    </row>
    <row r="30" spans="2:17" s="145" customFormat="1" ht="12.75" customHeight="1">
      <c r="B30" s="154"/>
      <c r="C30" s="145" t="s">
        <v>76</v>
      </c>
      <c r="E30" s="218">
        <v>0</v>
      </c>
      <c r="F30" s="218">
        <v>0</v>
      </c>
      <c r="G30" s="218">
        <v>0</v>
      </c>
      <c r="H30" s="218">
        <v>0</v>
      </c>
      <c r="I30" s="218">
        <v>0</v>
      </c>
      <c r="J30" s="218">
        <v>0</v>
      </c>
      <c r="K30" s="218">
        <v>0</v>
      </c>
      <c r="L30" s="218">
        <v>0</v>
      </c>
      <c r="M30" s="218">
        <v>0</v>
      </c>
      <c r="N30" s="218">
        <v>0</v>
      </c>
      <c r="O30" s="218">
        <v>0</v>
      </c>
      <c r="P30" s="218">
        <v>0</v>
      </c>
    </row>
    <row r="31" spans="2:17" s="145" customFormat="1" ht="12.75" customHeight="1">
      <c r="B31" s="154"/>
      <c r="C31" s="145" t="s">
        <v>192</v>
      </c>
      <c r="E31" s="218">
        <v>0</v>
      </c>
      <c r="F31" s="218">
        <v>0</v>
      </c>
      <c r="G31" s="218">
        <v>-12</v>
      </c>
      <c r="H31" s="218">
        <v>0</v>
      </c>
      <c r="I31" s="218">
        <v>0</v>
      </c>
      <c r="J31" s="218">
        <v>0</v>
      </c>
      <c r="K31" s="218">
        <v>0</v>
      </c>
      <c r="L31" s="218">
        <v>0</v>
      </c>
      <c r="M31" s="218">
        <v>0</v>
      </c>
      <c r="N31" s="218">
        <v>0</v>
      </c>
      <c r="O31" s="218">
        <v>0</v>
      </c>
      <c r="P31" s="218">
        <v>0</v>
      </c>
    </row>
    <row r="32" spans="2:17" s="145" customFormat="1" ht="12.75" customHeight="1" thickBot="1">
      <c r="C32" s="145" t="s">
        <v>200</v>
      </c>
      <c r="E32" s="220">
        <f t="shared" ref="E32:P32" si="11">SUM(E22:E31)-E23</f>
        <v>467</v>
      </c>
      <c r="F32" s="220">
        <f t="shared" si="11"/>
        <v>162</v>
      </c>
      <c r="G32" s="220">
        <f t="shared" si="11"/>
        <v>25</v>
      </c>
      <c r="H32" s="220">
        <f t="shared" si="11"/>
        <v>513</v>
      </c>
      <c r="I32" s="220">
        <f t="shared" si="11"/>
        <v>227</v>
      </c>
      <c r="J32" s="220">
        <f t="shared" si="11"/>
        <v>227</v>
      </c>
      <c r="K32" s="220">
        <f t="shared" si="11"/>
        <v>484</v>
      </c>
      <c r="L32" s="220">
        <f t="shared" si="11"/>
        <v>587</v>
      </c>
      <c r="M32" s="220">
        <f t="shared" si="11"/>
        <v>430</v>
      </c>
      <c r="N32" s="220">
        <f t="shared" si="11"/>
        <v>70</v>
      </c>
      <c r="O32" s="220">
        <f t="shared" si="11"/>
        <v>284</v>
      </c>
      <c r="P32" s="220">
        <f t="shared" si="11"/>
        <v>427</v>
      </c>
    </row>
    <row r="33" spans="2:16" s="145" customFormat="1" ht="12.75" customHeight="1">
      <c r="D33" s="188"/>
      <c r="E33" s="223"/>
      <c r="F33" s="223"/>
      <c r="G33" s="223"/>
      <c r="H33" s="223"/>
      <c r="I33" s="223"/>
      <c r="J33" s="223"/>
      <c r="K33" s="223"/>
      <c r="L33" s="223"/>
      <c r="M33" s="223"/>
      <c r="N33" s="223"/>
      <c r="O33" s="223"/>
      <c r="P33" s="223"/>
    </row>
    <row r="34" spans="2:16" s="145" customFormat="1" ht="12.75" customHeight="1">
      <c r="D34" s="188" t="s">
        <v>77</v>
      </c>
      <c r="E34" s="262">
        <f t="shared" ref="E34:P34" si="12">E22/E12</f>
        <v>0.23605150214592274</v>
      </c>
      <c r="F34" s="262">
        <f t="shared" si="12"/>
        <v>0.13556618819776714</v>
      </c>
      <c r="G34" s="262">
        <f t="shared" si="12"/>
        <v>0.36960132890365449</v>
      </c>
      <c r="H34" s="262">
        <f t="shared" si="12"/>
        <v>0.15332197614991483</v>
      </c>
      <c r="I34" s="262">
        <f t="shared" si="12"/>
        <v>0.28462998102466791</v>
      </c>
      <c r="J34" s="262">
        <f t="shared" si="12"/>
        <v>0.20505992010652463</v>
      </c>
      <c r="K34" s="262">
        <f t="shared" si="12"/>
        <v>0.44470134874759154</v>
      </c>
      <c r="L34" s="262">
        <f t="shared" si="12"/>
        <v>0.30721393034825872</v>
      </c>
      <c r="M34" s="262">
        <f t="shared" si="12"/>
        <v>0.19572368421052633</v>
      </c>
      <c r="N34" s="262">
        <f t="shared" si="12"/>
        <v>0.19482496194824961</v>
      </c>
      <c r="O34" s="262">
        <f t="shared" si="12"/>
        <v>0.37852112676056338</v>
      </c>
      <c r="P34" s="262">
        <f t="shared" si="12"/>
        <v>0.31088082901554404</v>
      </c>
    </row>
    <row r="35" spans="2:16" s="145" customFormat="1" ht="12.75" customHeight="1"/>
    <row r="36" spans="2:16" s="145" customFormat="1" ht="12.75" customHeight="1">
      <c r="D36" s="188"/>
      <c r="E36" s="222"/>
      <c r="F36" s="222"/>
      <c r="G36" s="222"/>
      <c r="H36" s="222"/>
      <c r="I36" s="222"/>
      <c r="J36" s="222"/>
      <c r="K36" s="222"/>
      <c r="L36" s="222"/>
      <c r="M36" s="222"/>
      <c r="N36" s="222"/>
      <c r="O36" s="222"/>
      <c r="P36" s="222"/>
    </row>
    <row r="37" spans="2:16" s="145" customFormat="1">
      <c r="B37" s="144"/>
      <c r="C37" s="144"/>
    </row>
    <row r="38" spans="2:16" ht="12.75" customHeight="1">
      <c r="B38" s="156"/>
      <c r="C38" s="145"/>
      <c r="D38" s="379" t="s">
        <v>210</v>
      </c>
    </row>
    <row r="39" spans="2:16" ht="12.75" customHeight="1">
      <c r="B39" s="156"/>
      <c r="C39" s="145"/>
      <c r="D39" s="379" t="s">
        <v>186</v>
      </c>
    </row>
    <row r="40" spans="2:16" ht="12.75" customHeight="1">
      <c r="B40" s="156"/>
      <c r="C40" s="145"/>
      <c r="D40" s="379" t="s">
        <v>187</v>
      </c>
    </row>
  </sheetData>
  <mergeCells count="3">
    <mergeCell ref="B1:Q1"/>
    <mergeCell ref="B2:Q2"/>
    <mergeCell ref="B3:Q3"/>
  </mergeCells>
  <pageMargins left="0.7" right="0.7" top="0.25" bottom="0.44" header="0.3" footer="0.3"/>
  <pageSetup scale="69" orientation="landscape" r:id="rId1"/>
  <headerFooter>
    <oddFooter>&amp;LActivision Blizzard, Inc.&amp;R&amp;P of &amp; 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3"/>
  <sheetViews>
    <sheetView view="pageBreakPreview" zoomScaleNormal="100" zoomScaleSheetLayoutView="100" workbookViewId="0">
      <pane xSplit="4" ySplit="7" topLeftCell="E8" activePane="bottomRight" state="frozen"/>
      <selection pane="topRight"/>
      <selection pane="bottomLeft"/>
      <selection pane="bottomRight" activeCell="E8" sqref="E8"/>
    </sheetView>
  </sheetViews>
  <sheetFormatPr defaultColWidth="11.42578125" defaultRowHeight="12"/>
  <cols>
    <col min="1" max="1" width="2.85546875" style="144" customWidth="1"/>
    <col min="2" max="2" width="2" style="144" customWidth="1"/>
    <col min="3" max="3" width="2.85546875" style="144" customWidth="1"/>
    <col min="4" max="4" width="37.42578125" style="144" customWidth="1"/>
    <col min="5" max="16" width="8.5703125" style="144" customWidth="1"/>
    <col min="17" max="17" width="1.42578125" style="144" customWidth="1"/>
    <col min="18" max="16384" width="11.42578125" style="144"/>
  </cols>
  <sheetData>
    <row r="1" spans="2:17" ht="18.75" customHeight="1">
      <c r="B1" s="365" t="s">
        <v>64</v>
      </c>
      <c r="C1" s="365"/>
      <c r="D1" s="365"/>
      <c r="E1" s="365"/>
      <c r="F1" s="365"/>
      <c r="G1" s="365"/>
      <c r="H1" s="365"/>
      <c r="I1" s="365"/>
      <c r="J1" s="365"/>
      <c r="K1" s="365"/>
      <c r="L1" s="365"/>
      <c r="M1" s="365"/>
      <c r="N1" s="365"/>
      <c r="O1" s="365"/>
      <c r="P1" s="365"/>
      <c r="Q1" s="365"/>
    </row>
    <row r="2" spans="2:17" ht="12.75" customHeight="1">
      <c r="B2" s="365" t="s">
        <v>218</v>
      </c>
      <c r="C2" s="365"/>
      <c r="D2" s="365"/>
      <c r="E2" s="365"/>
      <c r="F2" s="365"/>
      <c r="G2" s="365"/>
      <c r="H2" s="365"/>
      <c r="I2" s="365"/>
      <c r="J2" s="365"/>
      <c r="K2" s="365"/>
      <c r="L2" s="365"/>
      <c r="M2" s="365"/>
      <c r="N2" s="365"/>
      <c r="O2" s="365"/>
      <c r="P2" s="365"/>
      <c r="Q2" s="365"/>
    </row>
    <row r="3" spans="2:17" ht="12.75" customHeight="1">
      <c r="B3" s="365" t="s">
        <v>65</v>
      </c>
      <c r="C3" s="365"/>
      <c r="D3" s="365"/>
      <c r="E3" s="365"/>
      <c r="F3" s="365"/>
      <c r="G3" s="365"/>
      <c r="H3" s="365"/>
      <c r="I3" s="365"/>
      <c r="J3" s="365"/>
      <c r="K3" s="365"/>
      <c r="L3" s="365"/>
      <c r="M3" s="365"/>
      <c r="N3" s="365"/>
      <c r="O3" s="365"/>
      <c r="P3" s="365"/>
      <c r="Q3" s="365"/>
    </row>
    <row r="4" spans="2:17" ht="12.75" customHeight="1"/>
    <row r="5" spans="2:17" ht="12.75" customHeight="1">
      <c r="B5" s="145"/>
      <c r="C5" s="145"/>
      <c r="D5" s="145"/>
    </row>
    <row r="6" spans="2:17" s="145" customFormat="1" ht="12.75" customHeight="1">
      <c r="E6" s="147" t="s">
        <v>4</v>
      </c>
      <c r="F6" s="147" t="s">
        <v>5</v>
      </c>
      <c r="G6" s="147" t="s">
        <v>6</v>
      </c>
      <c r="H6" s="147" t="s">
        <v>3</v>
      </c>
      <c r="I6" s="147" t="s">
        <v>4</v>
      </c>
      <c r="J6" s="147" t="s">
        <v>5</v>
      </c>
      <c r="K6" s="147" t="s">
        <v>6</v>
      </c>
      <c r="L6" s="147" t="s">
        <v>3</v>
      </c>
      <c r="M6" s="147" t="s">
        <v>4</v>
      </c>
      <c r="N6" s="147" t="s">
        <v>5</v>
      </c>
      <c r="O6" s="147" t="s">
        <v>6</v>
      </c>
      <c r="P6" s="147" t="s">
        <v>3</v>
      </c>
    </row>
    <row r="7" spans="2:17" s="145" customFormat="1" ht="12.75" customHeight="1" thickBot="1">
      <c r="E7" s="147" t="s">
        <v>38</v>
      </c>
      <c r="F7" s="147" t="s">
        <v>38</v>
      </c>
      <c r="G7" s="147" t="s">
        <v>38</v>
      </c>
      <c r="H7" s="147" t="s">
        <v>204</v>
      </c>
      <c r="I7" s="147" t="s">
        <v>204</v>
      </c>
      <c r="J7" s="147" t="s">
        <v>204</v>
      </c>
      <c r="K7" s="147" t="s">
        <v>204</v>
      </c>
      <c r="L7" s="147" t="s">
        <v>226</v>
      </c>
      <c r="M7" s="147" t="s">
        <v>226</v>
      </c>
      <c r="N7" s="147" t="s">
        <v>226</v>
      </c>
      <c r="O7" s="147" t="s">
        <v>226</v>
      </c>
      <c r="P7" s="147" t="s">
        <v>277</v>
      </c>
    </row>
    <row r="8" spans="2:17" ht="12.75" customHeight="1">
      <c r="B8" s="154" t="s">
        <v>78</v>
      </c>
      <c r="C8" s="160"/>
      <c r="D8" s="160"/>
      <c r="E8" s="148"/>
      <c r="F8" s="148"/>
      <c r="G8" s="148"/>
      <c r="H8" s="148"/>
      <c r="I8" s="148"/>
      <c r="J8" s="148"/>
      <c r="K8" s="148"/>
      <c r="L8" s="148"/>
      <c r="M8" s="148"/>
      <c r="N8" s="148"/>
      <c r="O8" s="148"/>
      <c r="P8" s="148"/>
    </row>
    <row r="9" spans="2:17" ht="12.75" customHeight="1">
      <c r="B9" s="145"/>
      <c r="C9" s="145" t="s">
        <v>79</v>
      </c>
      <c r="D9" s="145"/>
      <c r="E9" s="61">
        <v>580</v>
      </c>
      <c r="F9" s="61">
        <v>360</v>
      </c>
      <c r="G9" s="61">
        <v>718</v>
      </c>
      <c r="H9" s="61">
        <v>601</v>
      </c>
      <c r="I9" s="61">
        <v>562</v>
      </c>
      <c r="J9" s="61">
        <v>403</v>
      </c>
      <c r="K9" s="61">
        <v>869</v>
      </c>
      <c r="L9" s="61">
        <v>738</v>
      </c>
      <c r="M9" s="61">
        <v>562</v>
      </c>
      <c r="N9" s="61">
        <v>344</v>
      </c>
      <c r="O9" s="61">
        <v>770</v>
      </c>
      <c r="P9" s="61">
        <v>563</v>
      </c>
    </row>
    <row r="10" spans="2:17" ht="12.75" customHeight="1">
      <c r="B10" s="145"/>
      <c r="C10" s="145" t="s">
        <v>80</v>
      </c>
      <c r="D10" s="145"/>
      <c r="E10" s="61">
        <v>467</v>
      </c>
      <c r="F10" s="61">
        <v>323</v>
      </c>
      <c r="G10" s="61">
        <v>605</v>
      </c>
      <c r="H10" s="61">
        <v>485</v>
      </c>
      <c r="I10" s="61">
        <v>403</v>
      </c>
      <c r="J10" s="61">
        <v>333</v>
      </c>
      <c r="K10" s="61">
        <v>748</v>
      </c>
      <c r="L10" s="61">
        <v>487</v>
      </c>
      <c r="M10" s="61">
        <v>402</v>
      </c>
      <c r="N10" s="61">
        <v>290</v>
      </c>
      <c r="O10" s="61">
        <v>647</v>
      </c>
      <c r="P10" s="61">
        <v>462</v>
      </c>
    </row>
    <row r="11" spans="2:17" s="145" customFormat="1" ht="12.75" customHeight="1">
      <c r="C11" s="145" t="s">
        <v>81</v>
      </c>
      <c r="E11" s="152">
        <v>99</v>
      </c>
      <c r="F11" s="152">
        <v>71</v>
      </c>
      <c r="G11" s="152">
        <v>84</v>
      </c>
      <c r="H11" s="152">
        <v>86</v>
      </c>
      <c r="I11" s="152">
        <v>110</v>
      </c>
      <c r="J11" s="152">
        <v>105</v>
      </c>
      <c r="K11" s="152">
        <v>151</v>
      </c>
      <c r="L11" s="152">
        <v>99</v>
      </c>
      <c r="M11" s="152">
        <v>86</v>
      </c>
      <c r="N11" s="152">
        <v>57</v>
      </c>
      <c r="O11" s="152">
        <v>101</v>
      </c>
      <c r="P11" s="152">
        <v>86</v>
      </c>
    </row>
    <row r="12" spans="2:17" s="145" customFormat="1" ht="12.75" customHeight="1">
      <c r="C12" s="145" t="s">
        <v>125</v>
      </c>
      <c r="E12" s="161">
        <f t="shared" ref="E12" si="0">SUM(E9:E11)</f>
        <v>1146</v>
      </c>
      <c r="F12" s="161">
        <f t="shared" ref="F12:G12" si="1">SUM(F9:F11)</f>
        <v>754</v>
      </c>
      <c r="G12" s="161">
        <f t="shared" si="1"/>
        <v>1407</v>
      </c>
      <c r="H12" s="161">
        <f t="shared" ref="H12:I12" si="2">SUM(H9:H11)</f>
        <v>1172</v>
      </c>
      <c r="I12" s="161">
        <f t="shared" si="2"/>
        <v>1075</v>
      </c>
      <c r="J12" s="161">
        <f t="shared" ref="J12:K12" si="3">SUM(J9:J11)</f>
        <v>841</v>
      </c>
      <c r="K12" s="161">
        <f t="shared" si="3"/>
        <v>1768</v>
      </c>
      <c r="L12" s="161">
        <f t="shared" ref="L12:M12" si="4">SUM(L9:L11)</f>
        <v>1324</v>
      </c>
      <c r="M12" s="161">
        <f t="shared" si="4"/>
        <v>1050</v>
      </c>
      <c r="N12" s="161">
        <f t="shared" ref="N12:O12" si="5">SUM(N9:N11)</f>
        <v>691</v>
      </c>
      <c r="O12" s="161">
        <f t="shared" si="5"/>
        <v>1518</v>
      </c>
      <c r="P12" s="161">
        <f t="shared" ref="P12" si="6">SUM(P9:P11)</f>
        <v>1111</v>
      </c>
    </row>
    <row r="13" spans="2:17" s="145" customFormat="1" ht="12.75" customHeight="1">
      <c r="E13" s="150"/>
      <c r="F13" s="150"/>
      <c r="G13" s="150"/>
      <c r="H13" s="150"/>
      <c r="I13" s="150"/>
      <c r="J13" s="150"/>
      <c r="K13" s="150"/>
      <c r="L13" s="150"/>
      <c r="M13" s="150"/>
      <c r="N13" s="150"/>
      <c r="O13" s="150"/>
      <c r="P13" s="150"/>
    </row>
    <row r="14" spans="2:17" ht="12.75" customHeight="1" thickBot="1">
      <c r="B14" s="145"/>
      <c r="C14" s="145" t="s">
        <v>82</v>
      </c>
      <c r="D14" s="145"/>
      <c r="E14" s="155">
        <f t="shared" ref="E14:P14" si="7">SUM(E9:E11)</f>
        <v>1146</v>
      </c>
      <c r="F14" s="155">
        <f t="shared" si="7"/>
        <v>754</v>
      </c>
      <c r="G14" s="155">
        <f t="shared" si="7"/>
        <v>1407</v>
      </c>
      <c r="H14" s="155">
        <f t="shared" si="7"/>
        <v>1172</v>
      </c>
      <c r="I14" s="155">
        <f t="shared" si="7"/>
        <v>1075</v>
      </c>
      <c r="J14" s="155">
        <f t="shared" si="7"/>
        <v>841</v>
      </c>
      <c r="K14" s="155">
        <f t="shared" si="7"/>
        <v>1768</v>
      </c>
      <c r="L14" s="155">
        <f t="shared" si="7"/>
        <v>1324</v>
      </c>
      <c r="M14" s="155">
        <f t="shared" si="7"/>
        <v>1050</v>
      </c>
      <c r="N14" s="155">
        <f t="shared" si="7"/>
        <v>691</v>
      </c>
      <c r="O14" s="155">
        <f t="shared" si="7"/>
        <v>1518</v>
      </c>
      <c r="P14" s="155">
        <f t="shared" si="7"/>
        <v>1111</v>
      </c>
    </row>
    <row r="15" spans="2:17" ht="12.75" customHeight="1">
      <c r="B15" s="145"/>
      <c r="C15" s="145"/>
      <c r="D15" s="145"/>
      <c r="E15" s="149"/>
      <c r="F15" s="149"/>
      <c r="G15" s="149"/>
      <c r="H15" s="149"/>
      <c r="I15" s="149"/>
      <c r="J15" s="149"/>
      <c r="K15" s="149"/>
      <c r="L15" s="149"/>
      <c r="M15" s="149"/>
      <c r="N15" s="149"/>
      <c r="O15" s="149"/>
      <c r="P15" s="149"/>
    </row>
    <row r="16" spans="2:17" ht="12.75" customHeight="1">
      <c r="B16" s="154" t="s">
        <v>154</v>
      </c>
      <c r="C16" s="145"/>
      <c r="D16" s="145"/>
      <c r="E16" s="157"/>
      <c r="F16" s="157"/>
      <c r="G16" s="157"/>
      <c r="H16" s="157"/>
      <c r="I16" s="157"/>
      <c r="J16" s="157"/>
      <c r="K16" s="157"/>
      <c r="L16" s="157"/>
      <c r="M16" s="157"/>
      <c r="N16" s="157"/>
      <c r="O16" s="157"/>
      <c r="P16" s="157"/>
    </row>
    <row r="17" spans="2:16" ht="12.75" customHeight="1">
      <c r="B17" s="145"/>
      <c r="C17" s="145" t="s">
        <v>79</v>
      </c>
      <c r="D17" s="145"/>
      <c r="E17" s="158">
        <f t="shared" ref="E17:P17" si="8">E23-E9</f>
        <v>-249</v>
      </c>
      <c r="F17" s="158">
        <f t="shared" si="8"/>
        <v>-72</v>
      </c>
      <c r="G17" s="158">
        <f t="shared" si="8"/>
        <v>548</v>
      </c>
      <c r="H17" s="158">
        <f t="shared" si="8"/>
        <v>-331</v>
      </c>
      <c r="I17" s="158">
        <f t="shared" si="8"/>
        <v>-79</v>
      </c>
      <c r="J17" s="158">
        <f t="shared" si="8"/>
        <v>-49</v>
      </c>
      <c r="K17" s="158">
        <f t="shared" si="8"/>
        <v>538</v>
      </c>
      <c r="L17" s="158">
        <f t="shared" si="8"/>
        <v>-315</v>
      </c>
      <c r="M17" s="158">
        <f t="shared" si="8"/>
        <v>-248</v>
      </c>
      <c r="N17" s="158">
        <f t="shared" si="8"/>
        <v>-2</v>
      </c>
      <c r="O17" s="158">
        <f t="shared" si="8"/>
        <v>457</v>
      </c>
      <c r="P17" s="158">
        <f t="shared" si="8"/>
        <v>-233</v>
      </c>
    </row>
    <row r="18" spans="2:16" ht="12.75" customHeight="1">
      <c r="B18" s="145"/>
      <c r="C18" s="145" t="s">
        <v>80</v>
      </c>
      <c r="D18" s="145"/>
      <c r="E18" s="158">
        <f t="shared" ref="E18:P18" si="9">E24-E10</f>
        <v>-181</v>
      </c>
      <c r="F18" s="158">
        <f t="shared" si="9"/>
        <v>-45</v>
      </c>
      <c r="G18" s="158">
        <f t="shared" si="9"/>
        <v>395</v>
      </c>
      <c r="H18" s="158">
        <f t="shared" si="9"/>
        <v>-225</v>
      </c>
      <c r="I18" s="158">
        <f t="shared" si="9"/>
        <v>-9</v>
      </c>
      <c r="J18" s="158">
        <f t="shared" si="9"/>
        <v>-9</v>
      </c>
      <c r="K18" s="158">
        <f t="shared" si="9"/>
        <v>271</v>
      </c>
      <c r="L18" s="158">
        <f t="shared" si="9"/>
        <v>-169</v>
      </c>
      <c r="M18" s="158">
        <f t="shared" si="9"/>
        <v>-161</v>
      </c>
      <c r="N18" s="158">
        <f t="shared" si="9"/>
        <v>-24</v>
      </c>
      <c r="O18" s="158">
        <f t="shared" si="9"/>
        <v>247</v>
      </c>
      <c r="P18" s="158">
        <f t="shared" si="9"/>
        <v>-125</v>
      </c>
    </row>
    <row r="19" spans="2:16" ht="12.75" customHeight="1">
      <c r="B19" s="145"/>
      <c r="C19" s="145" t="s">
        <v>81</v>
      </c>
      <c r="D19" s="145"/>
      <c r="E19" s="158">
        <f t="shared" ref="E19:P19" si="10">E25-E11</f>
        <v>-17</v>
      </c>
      <c r="F19" s="158">
        <f t="shared" si="10"/>
        <v>-10</v>
      </c>
      <c r="G19" s="158">
        <f t="shared" si="10"/>
        <v>58</v>
      </c>
      <c r="H19" s="158">
        <f t="shared" si="10"/>
        <v>-29</v>
      </c>
      <c r="I19" s="158">
        <f t="shared" si="10"/>
        <v>67</v>
      </c>
      <c r="J19" s="158">
        <f t="shared" si="10"/>
        <v>-32</v>
      </c>
      <c r="K19" s="158">
        <f t="shared" si="10"/>
        <v>18</v>
      </c>
      <c r="L19" s="158">
        <f t="shared" si="10"/>
        <v>-36</v>
      </c>
      <c r="M19" s="158">
        <f t="shared" si="10"/>
        <v>-33</v>
      </c>
      <c r="N19" s="158">
        <f t="shared" si="10"/>
        <v>-8</v>
      </c>
      <c r="O19" s="158">
        <f t="shared" si="10"/>
        <v>50</v>
      </c>
      <c r="P19" s="158">
        <f t="shared" si="10"/>
        <v>19</v>
      </c>
    </row>
    <row r="20" spans="2:16" ht="12.75" customHeight="1">
      <c r="B20" s="145"/>
      <c r="C20" s="145" t="s">
        <v>83</v>
      </c>
      <c r="D20" s="145"/>
      <c r="E20" s="163">
        <f t="shared" ref="E20:I20" si="11">SUM(E17:E19)</f>
        <v>-447</v>
      </c>
      <c r="F20" s="163">
        <f t="shared" si="11"/>
        <v>-127</v>
      </c>
      <c r="G20" s="163">
        <f t="shared" si="11"/>
        <v>1001</v>
      </c>
      <c r="H20" s="163">
        <f t="shared" si="11"/>
        <v>-585</v>
      </c>
      <c r="I20" s="163">
        <f t="shared" si="11"/>
        <v>-21</v>
      </c>
      <c r="J20" s="163">
        <f t="shared" ref="J20:K20" si="12">SUM(J17:J19)</f>
        <v>-90</v>
      </c>
      <c r="K20" s="163">
        <f t="shared" si="12"/>
        <v>827</v>
      </c>
      <c r="L20" s="163">
        <f t="shared" ref="L20:M20" si="13">SUM(L17:L19)</f>
        <v>-520</v>
      </c>
      <c r="M20" s="163">
        <f t="shared" si="13"/>
        <v>-442</v>
      </c>
      <c r="N20" s="163">
        <f t="shared" ref="N20:O20" si="14">SUM(N17:N19)</f>
        <v>-34</v>
      </c>
      <c r="O20" s="163">
        <f t="shared" si="14"/>
        <v>754</v>
      </c>
      <c r="P20" s="163">
        <f t="shared" ref="P20" si="15">SUM(P17:P19)</f>
        <v>-339</v>
      </c>
    </row>
    <row r="21" spans="2:16" ht="6" customHeight="1">
      <c r="B21" s="145"/>
      <c r="C21" s="145"/>
      <c r="D21" s="145"/>
      <c r="E21" s="149"/>
      <c r="F21" s="149"/>
      <c r="G21" s="149"/>
      <c r="H21" s="149"/>
      <c r="I21" s="149"/>
      <c r="J21" s="149"/>
      <c r="K21" s="149"/>
      <c r="L21" s="149"/>
      <c r="M21" s="149"/>
      <c r="N21" s="149"/>
      <c r="O21" s="149"/>
      <c r="P21" s="149"/>
    </row>
    <row r="22" spans="2:16" ht="12.75" customHeight="1">
      <c r="B22" s="154" t="s">
        <v>84</v>
      </c>
      <c r="C22" s="145"/>
      <c r="D22" s="145"/>
      <c r="E22" s="158"/>
      <c r="F22" s="158"/>
      <c r="G22" s="158"/>
      <c r="H22" s="158"/>
      <c r="I22" s="158"/>
      <c r="J22" s="158"/>
      <c r="K22" s="158"/>
      <c r="L22" s="158"/>
      <c r="M22" s="158"/>
      <c r="N22" s="158"/>
      <c r="O22" s="158"/>
      <c r="P22" s="158"/>
    </row>
    <row r="23" spans="2:16" ht="12.75" customHeight="1">
      <c r="B23" s="145"/>
      <c r="C23" s="145" t="s">
        <v>79</v>
      </c>
      <c r="D23" s="145"/>
      <c r="E23" s="161">
        <v>331</v>
      </c>
      <c r="F23" s="161">
        <v>288</v>
      </c>
      <c r="G23" s="161">
        <v>1266</v>
      </c>
      <c r="H23" s="161">
        <v>270</v>
      </c>
      <c r="I23" s="161">
        <v>483</v>
      </c>
      <c r="J23" s="161">
        <v>354</v>
      </c>
      <c r="K23" s="161">
        <v>1407</v>
      </c>
      <c r="L23" s="161">
        <v>423</v>
      </c>
      <c r="M23" s="161">
        <v>314</v>
      </c>
      <c r="N23" s="161">
        <v>342</v>
      </c>
      <c r="O23" s="161">
        <v>1227</v>
      </c>
      <c r="P23" s="161">
        <v>330</v>
      </c>
    </row>
    <row r="24" spans="2:16" ht="12.75" customHeight="1">
      <c r="B24" s="145"/>
      <c r="C24" s="145" t="s">
        <v>80</v>
      </c>
      <c r="D24" s="145"/>
      <c r="E24" s="161">
        <v>286</v>
      </c>
      <c r="F24" s="161">
        <v>278</v>
      </c>
      <c r="G24" s="161">
        <v>1000</v>
      </c>
      <c r="H24" s="161">
        <v>260</v>
      </c>
      <c r="I24" s="161">
        <v>394</v>
      </c>
      <c r="J24" s="161">
        <v>324</v>
      </c>
      <c r="K24" s="161">
        <v>1019</v>
      </c>
      <c r="L24" s="161">
        <v>318</v>
      </c>
      <c r="M24" s="161">
        <v>241</v>
      </c>
      <c r="N24" s="161">
        <v>266</v>
      </c>
      <c r="O24" s="161">
        <v>894</v>
      </c>
      <c r="P24" s="161">
        <v>337</v>
      </c>
    </row>
    <row r="25" spans="2:16" ht="12.75" customHeight="1">
      <c r="B25" s="145"/>
      <c r="C25" s="145" t="s">
        <v>81</v>
      </c>
      <c r="D25" s="145"/>
      <c r="E25" s="162">
        <v>82</v>
      </c>
      <c r="F25" s="162">
        <v>61</v>
      </c>
      <c r="G25" s="162">
        <v>142</v>
      </c>
      <c r="H25" s="162">
        <v>57</v>
      </c>
      <c r="I25" s="162">
        <v>177</v>
      </c>
      <c r="J25" s="162">
        <v>73</v>
      </c>
      <c r="K25" s="162">
        <v>169</v>
      </c>
      <c r="L25" s="162">
        <v>63</v>
      </c>
      <c r="M25" s="162">
        <v>53</v>
      </c>
      <c r="N25" s="162">
        <v>49</v>
      </c>
      <c r="O25" s="162">
        <v>151</v>
      </c>
      <c r="P25" s="162">
        <v>105</v>
      </c>
    </row>
    <row r="26" spans="2:16" ht="14.25" thickBot="1">
      <c r="B26" s="145"/>
      <c r="C26" s="145" t="s">
        <v>155</v>
      </c>
      <c r="D26" s="145"/>
      <c r="E26" s="155">
        <f t="shared" ref="E26:I26" si="16">SUM(E23:E25)</f>
        <v>699</v>
      </c>
      <c r="F26" s="155">
        <f t="shared" si="16"/>
        <v>627</v>
      </c>
      <c r="G26" s="155">
        <f t="shared" si="16"/>
        <v>2408</v>
      </c>
      <c r="H26" s="155">
        <f t="shared" si="16"/>
        <v>587</v>
      </c>
      <c r="I26" s="155">
        <f t="shared" si="16"/>
        <v>1054</v>
      </c>
      <c r="J26" s="155">
        <f t="shared" ref="J26:K26" si="17">SUM(J23:J25)</f>
        <v>751</v>
      </c>
      <c r="K26" s="155">
        <f t="shared" si="17"/>
        <v>2595</v>
      </c>
      <c r="L26" s="155">
        <f t="shared" ref="L26:M26" si="18">SUM(L23:L25)</f>
        <v>804</v>
      </c>
      <c r="M26" s="155">
        <f t="shared" si="18"/>
        <v>608</v>
      </c>
      <c r="N26" s="155">
        <f t="shared" ref="N26:O26" si="19">SUM(N23:N25)</f>
        <v>657</v>
      </c>
      <c r="O26" s="155">
        <f t="shared" si="19"/>
        <v>2272</v>
      </c>
      <c r="P26" s="155">
        <f t="shared" ref="P26" si="20">SUM(P23:P25)</f>
        <v>772</v>
      </c>
    </row>
    <row r="27" spans="2:16" ht="12.75" customHeight="1">
      <c r="B27" s="145"/>
      <c r="C27" s="145"/>
      <c r="D27" s="145"/>
    </row>
    <row r="28" spans="2:16">
      <c r="B28" s="145"/>
      <c r="C28" s="145"/>
      <c r="D28" s="145"/>
    </row>
    <row r="29" spans="2:16" ht="13.5" customHeight="1">
      <c r="B29" s="145"/>
      <c r="C29" s="366" t="s">
        <v>156</v>
      </c>
      <c r="D29" s="366"/>
      <c r="E29" s="366"/>
      <c r="F29" s="366"/>
      <c r="G29" s="366"/>
      <c r="H29" s="366"/>
      <c r="I29" s="366"/>
      <c r="J29" s="366"/>
      <c r="K29" s="366"/>
      <c r="L29" s="366"/>
      <c r="M29" s="316"/>
      <c r="N29" s="317"/>
      <c r="O29" s="337"/>
      <c r="P29" s="341"/>
    </row>
    <row r="30" spans="2:16" ht="13.5">
      <c r="B30" s="154"/>
      <c r="C30" s="164" t="s">
        <v>157</v>
      </c>
      <c r="D30" s="145"/>
    </row>
    <row r="31" spans="2:16">
      <c r="B31" s="145"/>
      <c r="C31" s="145"/>
      <c r="D31" s="145"/>
    </row>
    <row r="32" spans="2:16">
      <c r="B32" s="145"/>
      <c r="C32" s="145"/>
      <c r="D32" s="145"/>
    </row>
    <row r="33" spans="2:4">
      <c r="B33" s="145"/>
      <c r="C33" s="145"/>
      <c r="D33" s="145"/>
    </row>
    <row r="34" spans="2:4">
      <c r="B34" s="145"/>
      <c r="C34" s="145"/>
      <c r="D34" s="145"/>
    </row>
    <row r="35" spans="2:4" s="159" customFormat="1">
      <c r="B35" s="145"/>
      <c r="C35" s="145"/>
      <c r="D35" s="145"/>
    </row>
    <row r="36" spans="2:4" s="159" customFormat="1">
      <c r="B36" s="145"/>
      <c r="C36" s="145"/>
      <c r="D36" s="145"/>
    </row>
    <row r="37" spans="2:4" s="159" customFormat="1">
      <c r="B37" s="145"/>
      <c r="C37" s="145"/>
      <c r="D37" s="145"/>
    </row>
    <row r="38" spans="2:4" s="159" customFormat="1">
      <c r="B38" s="145"/>
      <c r="C38" s="145"/>
      <c r="D38" s="145"/>
    </row>
    <row r="39" spans="2:4" s="159" customFormat="1">
      <c r="B39" s="145"/>
      <c r="C39" s="145"/>
      <c r="D39" s="145"/>
    </row>
    <row r="40" spans="2:4" s="159" customFormat="1">
      <c r="B40" s="145"/>
      <c r="C40" s="145"/>
      <c r="D40" s="145"/>
    </row>
    <row r="41" spans="2:4" s="159" customFormat="1">
      <c r="B41" s="145"/>
      <c r="C41" s="145"/>
      <c r="D41" s="145"/>
    </row>
    <row r="42" spans="2:4" s="159" customFormat="1">
      <c r="B42" s="145"/>
      <c r="C42" s="145"/>
      <c r="D42" s="145"/>
    </row>
    <row r="43" spans="2:4" s="159" customFormat="1">
      <c r="B43" s="145"/>
      <c r="C43" s="145"/>
      <c r="D43" s="145"/>
    </row>
  </sheetData>
  <mergeCells count="4">
    <mergeCell ref="B1:Q1"/>
    <mergeCell ref="B2:Q2"/>
    <mergeCell ref="B3:Q3"/>
    <mergeCell ref="C29:L29"/>
  </mergeCells>
  <pageMargins left="0.7" right="0.7" top="0.25" bottom="0.44" header="0.3" footer="0.3"/>
  <pageSetup scale="83" orientation="landscape" r:id="rId1"/>
  <headerFooter>
    <oddFooter>&amp;LActivision Blizzard, Inc.&amp;R&amp;P of &amp; 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1"/>
  <sheetViews>
    <sheetView showGridLines="0" view="pageBreakPreview" zoomScaleNormal="100" zoomScaleSheetLayoutView="100" workbookViewId="0">
      <pane xSplit="4" ySplit="7" topLeftCell="E8" activePane="bottomRight" state="frozen"/>
      <selection pane="topRight"/>
      <selection pane="bottomLeft"/>
      <selection pane="bottomRight" activeCell="E8" sqref="E8"/>
    </sheetView>
  </sheetViews>
  <sheetFormatPr defaultColWidth="11.42578125" defaultRowHeight="12"/>
  <cols>
    <col min="1" max="1" width="2.85546875" style="144" customWidth="1"/>
    <col min="2" max="2" width="2" style="144" customWidth="1"/>
    <col min="3" max="3" width="2.85546875" style="144" customWidth="1"/>
    <col min="4" max="4" width="36.85546875" style="144" customWidth="1"/>
    <col min="5" max="16" width="10.7109375" style="144" customWidth="1"/>
    <col min="17" max="17" width="1.7109375" style="144" customWidth="1"/>
    <col min="18" max="16384" width="11.42578125" style="144"/>
  </cols>
  <sheetData>
    <row r="1" spans="2:17" ht="18.75" customHeight="1">
      <c r="B1" s="365" t="s">
        <v>64</v>
      </c>
      <c r="C1" s="365"/>
      <c r="D1" s="365"/>
      <c r="E1" s="365"/>
      <c r="F1" s="365"/>
      <c r="G1" s="365"/>
      <c r="H1" s="365"/>
      <c r="I1" s="365"/>
      <c r="J1" s="365"/>
      <c r="K1" s="365"/>
      <c r="L1" s="365"/>
      <c r="M1" s="365"/>
      <c r="N1" s="365"/>
      <c r="O1" s="365"/>
      <c r="P1" s="365"/>
      <c r="Q1" s="365"/>
    </row>
    <row r="2" spans="2:17">
      <c r="B2" s="365" t="s">
        <v>218</v>
      </c>
      <c r="C2" s="365"/>
      <c r="D2" s="365"/>
      <c r="E2" s="365"/>
      <c r="F2" s="365"/>
      <c r="G2" s="365"/>
      <c r="H2" s="365"/>
      <c r="I2" s="365"/>
      <c r="J2" s="365"/>
      <c r="K2" s="365"/>
      <c r="L2" s="365"/>
      <c r="M2" s="365"/>
      <c r="N2" s="365"/>
      <c r="O2" s="365"/>
      <c r="P2" s="365"/>
      <c r="Q2" s="365"/>
    </row>
    <row r="3" spans="2:17" ht="12.75" customHeight="1">
      <c r="B3" s="365" t="s">
        <v>65</v>
      </c>
      <c r="C3" s="365"/>
      <c r="D3" s="365"/>
      <c r="E3" s="365"/>
      <c r="F3" s="365"/>
      <c r="G3" s="365"/>
      <c r="H3" s="365"/>
      <c r="I3" s="365"/>
      <c r="J3" s="365"/>
      <c r="K3" s="365"/>
      <c r="L3" s="365"/>
      <c r="M3" s="365"/>
      <c r="N3" s="365"/>
      <c r="O3" s="365"/>
      <c r="P3" s="365"/>
      <c r="Q3" s="365"/>
    </row>
    <row r="6" spans="2:17" s="145" customFormat="1" ht="12.75" customHeight="1">
      <c r="E6" s="147" t="s">
        <v>4</v>
      </c>
      <c r="F6" s="147" t="s">
        <v>5</v>
      </c>
      <c r="G6" s="147" t="s">
        <v>6</v>
      </c>
      <c r="H6" s="147" t="s">
        <v>3</v>
      </c>
      <c r="I6" s="147" t="s">
        <v>4</v>
      </c>
      <c r="J6" s="147" t="s">
        <v>5</v>
      </c>
      <c r="K6" s="147" t="s">
        <v>6</v>
      </c>
      <c r="L6" s="147" t="s">
        <v>3</v>
      </c>
      <c r="M6" s="147" t="s">
        <v>4</v>
      </c>
      <c r="N6" s="147" t="s">
        <v>5</v>
      </c>
      <c r="O6" s="147" t="s">
        <v>6</v>
      </c>
      <c r="P6" s="147" t="s">
        <v>3</v>
      </c>
    </row>
    <row r="7" spans="2:17" s="145" customFormat="1" ht="12.75" customHeight="1" thickBot="1">
      <c r="E7" s="147" t="s">
        <v>38</v>
      </c>
      <c r="F7" s="147" t="s">
        <v>38</v>
      </c>
      <c r="G7" s="147" t="s">
        <v>38</v>
      </c>
      <c r="H7" s="147" t="s">
        <v>204</v>
      </c>
      <c r="I7" s="147" t="s">
        <v>204</v>
      </c>
      <c r="J7" s="147" t="s">
        <v>204</v>
      </c>
      <c r="K7" s="147" t="s">
        <v>204</v>
      </c>
      <c r="L7" s="147" t="s">
        <v>226</v>
      </c>
      <c r="M7" s="147" t="s">
        <v>226</v>
      </c>
      <c r="N7" s="147" t="s">
        <v>226</v>
      </c>
      <c r="O7" s="147" t="s">
        <v>226</v>
      </c>
      <c r="P7" s="147" t="s">
        <v>277</v>
      </c>
    </row>
    <row r="8" spans="2:17" s="160" customFormat="1">
      <c r="B8" s="154" t="s">
        <v>86</v>
      </c>
      <c r="E8" s="165"/>
      <c r="F8" s="165"/>
      <c r="G8" s="165"/>
      <c r="H8" s="165"/>
      <c r="I8" s="165"/>
      <c r="J8" s="165"/>
      <c r="K8" s="165"/>
      <c r="L8" s="165"/>
      <c r="M8" s="165"/>
      <c r="N8" s="165"/>
      <c r="O8" s="165"/>
      <c r="P8" s="165"/>
    </row>
    <row r="9" spans="2:17" ht="12" customHeight="1">
      <c r="B9" s="145" t="s">
        <v>87</v>
      </c>
      <c r="C9" s="145"/>
      <c r="D9" s="145"/>
      <c r="E9" s="313"/>
      <c r="F9" s="313"/>
      <c r="G9" s="313"/>
      <c r="H9" s="313"/>
      <c r="I9" s="313"/>
      <c r="J9" s="313"/>
      <c r="K9" s="313"/>
      <c r="L9" s="313"/>
      <c r="M9" s="313"/>
      <c r="N9" s="313"/>
      <c r="O9" s="313"/>
      <c r="P9" s="313"/>
    </row>
    <row r="10" spans="2:17" ht="12" customHeight="1">
      <c r="B10" s="145"/>
      <c r="C10" s="145" t="s">
        <v>283</v>
      </c>
      <c r="D10" s="145"/>
      <c r="E10" s="166">
        <v>359</v>
      </c>
      <c r="F10" s="166">
        <v>336</v>
      </c>
      <c r="G10" s="166">
        <v>268</v>
      </c>
      <c r="H10" s="166">
        <v>256</v>
      </c>
      <c r="I10" s="166">
        <v>220</v>
      </c>
      <c r="J10" s="166">
        <v>226</v>
      </c>
      <c r="K10" s="166">
        <v>285</v>
      </c>
      <c r="L10" s="166">
        <v>275</v>
      </c>
      <c r="M10" s="166">
        <v>233</v>
      </c>
      <c r="N10" s="166">
        <v>205</v>
      </c>
      <c r="O10" s="166">
        <v>198</v>
      </c>
      <c r="P10" s="166">
        <v>201</v>
      </c>
    </row>
    <row r="11" spans="2:17" ht="12" customHeight="1">
      <c r="B11" s="145"/>
      <c r="C11" s="145" t="s">
        <v>229</v>
      </c>
      <c r="D11" s="145"/>
      <c r="E11" s="149">
        <v>76</v>
      </c>
      <c r="F11" s="149">
        <v>40</v>
      </c>
      <c r="G11" s="149">
        <v>47</v>
      </c>
      <c r="H11" s="149">
        <v>47</v>
      </c>
      <c r="I11" s="149">
        <v>151</v>
      </c>
      <c r="J11" s="149">
        <v>272</v>
      </c>
      <c r="K11" s="149">
        <v>205</v>
      </c>
      <c r="L11" s="149">
        <v>93</v>
      </c>
      <c r="M11" s="149">
        <v>100</v>
      </c>
      <c r="N11" s="149">
        <v>79</v>
      </c>
      <c r="O11" s="149">
        <v>66</v>
      </c>
      <c r="P11" s="149">
        <v>100</v>
      </c>
    </row>
    <row r="12" spans="2:17" ht="12" customHeight="1">
      <c r="B12" s="145"/>
      <c r="C12" s="145"/>
      <c r="D12" s="145"/>
      <c r="E12" s="149"/>
      <c r="F12" s="149"/>
      <c r="G12" s="149"/>
      <c r="H12" s="149"/>
      <c r="I12" s="149"/>
      <c r="J12" s="149"/>
      <c r="K12" s="149"/>
      <c r="L12" s="149"/>
      <c r="M12" s="149"/>
      <c r="N12" s="149"/>
      <c r="O12" s="149"/>
      <c r="P12" s="149"/>
    </row>
    <row r="13" spans="2:17" ht="12" customHeight="1">
      <c r="B13" s="145"/>
      <c r="C13" s="145"/>
      <c r="D13" s="145" t="s">
        <v>281</v>
      </c>
      <c r="E13" s="149">
        <v>0</v>
      </c>
      <c r="F13" s="149">
        <v>0</v>
      </c>
      <c r="G13" s="149">
        <v>0</v>
      </c>
      <c r="H13" s="149">
        <v>0</v>
      </c>
      <c r="I13" s="149">
        <v>0</v>
      </c>
      <c r="J13" s="149">
        <v>0</v>
      </c>
      <c r="K13" s="149">
        <v>16</v>
      </c>
      <c r="L13" s="149">
        <v>7</v>
      </c>
      <c r="M13" s="149">
        <v>4</v>
      </c>
      <c r="N13" s="149">
        <v>3</v>
      </c>
      <c r="O13" s="149">
        <v>79</v>
      </c>
      <c r="P13" s="149">
        <v>108</v>
      </c>
    </row>
    <row r="14" spans="2:17" ht="12" customHeight="1">
      <c r="B14" s="145"/>
      <c r="C14" s="145"/>
      <c r="D14" s="145" t="s">
        <v>280</v>
      </c>
      <c r="E14" s="149">
        <v>611</v>
      </c>
      <c r="F14" s="149">
        <v>277</v>
      </c>
      <c r="G14" s="149">
        <v>728</v>
      </c>
      <c r="H14" s="149">
        <v>688</v>
      </c>
      <c r="I14" s="149">
        <v>514</v>
      </c>
      <c r="J14" s="149">
        <v>227</v>
      </c>
      <c r="K14" s="149">
        <v>740</v>
      </c>
      <c r="L14" s="149">
        <v>742</v>
      </c>
      <c r="M14" s="149">
        <v>586</v>
      </c>
      <c r="N14" s="149">
        <v>293</v>
      </c>
      <c r="O14" s="149">
        <v>666</v>
      </c>
      <c r="P14" s="149">
        <v>546</v>
      </c>
    </row>
    <row r="15" spans="2:17" ht="6.75" customHeight="1">
      <c r="B15" s="145"/>
      <c r="C15" s="145"/>
      <c r="D15" s="145"/>
      <c r="E15" s="149"/>
      <c r="F15" s="149"/>
      <c r="G15" s="149"/>
      <c r="H15" s="149"/>
      <c r="I15" s="149"/>
      <c r="J15" s="149"/>
      <c r="K15" s="149"/>
      <c r="L15" s="149"/>
      <c r="M15" s="149"/>
      <c r="N15" s="149"/>
      <c r="O15" s="149"/>
      <c r="P15" s="149"/>
    </row>
    <row r="16" spans="2:17">
      <c r="B16" s="145"/>
      <c r="C16" s="145" t="s">
        <v>179</v>
      </c>
      <c r="D16" s="145"/>
      <c r="E16" s="163">
        <f>E13+E14</f>
        <v>611</v>
      </c>
      <c r="F16" s="163">
        <f>F13+F14</f>
        <v>277</v>
      </c>
      <c r="G16" s="163">
        <f>G13+G14</f>
        <v>728</v>
      </c>
      <c r="H16" s="163">
        <f>H13+H14</f>
        <v>688</v>
      </c>
      <c r="I16" s="163">
        <f>I13+I14</f>
        <v>514</v>
      </c>
      <c r="J16" s="163">
        <f>J13+J14</f>
        <v>227</v>
      </c>
      <c r="K16" s="163">
        <f>K13+K14</f>
        <v>756</v>
      </c>
      <c r="L16" s="163">
        <f>L13+L14</f>
        <v>749</v>
      </c>
      <c r="M16" s="163">
        <f>M13+M14</f>
        <v>590</v>
      </c>
      <c r="N16" s="163">
        <f>N13+N14</f>
        <v>296</v>
      </c>
      <c r="O16" s="163">
        <f>O13+O14</f>
        <v>745</v>
      </c>
      <c r="P16" s="163">
        <f>P13+P14</f>
        <v>654</v>
      </c>
    </row>
    <row r="17" spans="1:16">
      <c r="B17" s="145"/>
      <c r="C17" s="145"/>
      <c r="D17" s="145"/>
      <c r="E17" s="149"/>
      <c r="F17" s="149"/>
      <c r="G17" s="149"/>
      <c r="H17" s="149"/>
      <c r="I17" s="149"/>
      <c r="J17" s="149"/>
      <c r="K17" s="149"/>
      <c r="L17" s="149"/>
      <c r="M17" s="149"/>
      <c r="N17" s="149"/>
      <c r="O17" s="149"/>
      <c r="P17" s="149"/>
    </row>
    <row r="18" spans="1:16" s="145" customFormat="1" ht="13.5">
      <c r="C18" s="145" t="s">
        <v>285</v>
      </c>
      <c r="E18" s="149">
        <v>37</v>
      </c>
      <c r="F18" s="149">
        <v>24</v>
      </c>
      <c r="G18" s="149">
        <v>161</v>
      </c>
      <c r="H18" s="149">
        <v>116</v>
      </c>
      <c r="I18" s="149">
        <v>143</v>
      </c>
      <c r="J18" s="149">
        <v>62</v>
      </c>
      <c r="K18" s="149">
        <v>382</v>
      </c>
      <c r="L18" s="149">
        <v>156</v>
      </c>
      <c r="M18" s="149">
        <v>90</v>
      </c>
      <c r="N18" s="149">
        <v>55</v>
      </c>
      <c r="O18" s="149">
        <v>329</v>
      </c>
      <c r="P18" s="149">
        <v>83</v>
      </c>
    </row>
    <row r="19" spans="1:16" s="145" customFormat="1">
      <c r="C19" s="145" t="s">
        <v>88</v>
      </c>
      <c r="E19" s="163">
        <f>E10+E11+E16+E18</f>
        <v>1083</v>
      </c>
      <c r="F19" s="163">
        <f>F10+F11+F16+F18</f>
        <v>677</v>
      </c>
      <c r="G19" s="163">
        <f>G10+G11+G16+G18</f>
        <v>1204</v>
      </c>
      <c r="H19" s="163">
        <f>H10+H11+H16+H18</f>
        <v>1107</v>
      </c>
      <c r="I19" s="163">
        <f>I10+I11+I16+I18</f>
        <v>1028</v>
      </c>
      <c r="J19" s="163">
        <f>J10+J11+J16+J18</f>
        <v>787</v>
      </c>
      <c r="K19" s="163">
        <f>K10+K11+K16+K18</f>
        <v>1628</v>
      </c>
      <c r="L19" s="163">
        <f>L10+L11+L16+L18</f>
        <v>1273</v>
      </c>
      <c r="M19" s="163">
        <f>M10+M11+M16+M18</f>
        <v>1013</v>
      </c>
      <c r="N19" s="163">
        <f>N10+N11+N16+N18</f>
        <v>635</v>
      </c>
      <c r="O19" s="163">
        <f>O10+O11+O16+O18</f>
        <v>1338</v>
      </c>
      <c r="P19" s="163">
        <f>P10+P11+P16+P18</f>
        <v>1038</v>
      </c>
    </row>
    <row r="20" spans="1:16" s="145" customFormat="1">
      <c r="E20" s="149"/>
      <c r="F20" s="149"/>
      <c r="G20" s="149"/>
      <c r="H20" s="149"/>
      <c r="I20" s="149"/>
      <c r="J20" s="149"/>
      <c r="K20" s="149"/>
      <c r="L20" s="149"/>
      <c r="M20" s="149"/>
      <c r="N20" s="149"/>
      <c r="O20" s="149"/>
      <c r="P20" s="149"/>
    </row>
    <row r="21" spans="1:16" s="145" customFormat="1">
      <c r="C21" s="145" t="s">
        <v>89</v>
      </c>
      <c r="E21" s="151">
        <v>63</v>
      </c>
      <c r="F21" s="151">
        <v>77</v>
      </c>
      <c r="G21" s="151">
        <v>203</v>
      </c>
      <c r="H21" s="151">
        <v>65</v>
      </c>
      <c r="I21" s="151">
        <v>47</v>
      </c>
      <c r="J21" s="151">
        <v>54</v>
      </c>
      <c r="K21" s="151">
        <v>140</v>
      </c>
      <c r="L21" s="151">
        <v>51</v>
      </c>
      <c r="M21" s="151">
        <v>37</v>
      </c>
      <c r="N21" s="151">
        <v>56</v>
      </c>
      <c r="O21" s="151">
        <v>180</v>
      </c>
      <c r="P21" s="151">
        <v>73</v>
      </c>
    </row>
    <row r="22" spans="1:16" s="145" customFormat="1" ht="12.75" thickBot="1">
      <c r="A22" s="215"/>
      <c r="B22" s="215"/>
      <c r="C22" s="215" t="s">
        <v>85</v>
      </c>
      <c r="D22" s="215"/>
      <c r="E22" s="155">
        <f>E19+E21</f>
        <v>1146</v>
      </c>
      <c r="F22" s="155">
        <f t="shared" ref="F22:P22" si="0">F19+F21</f>
        <v>754</v>
      </c>
      <c r="G22" s="155">
        <f t="shared" si="0"/>
        <v>1407</v>
      </c>
      <c r="H22" s="155">
        <f t="shared" si="0"/>
        <v>1172</v>
      </c>
      <c r="I22" s="155">
        <f t="shared" si="0"/>
        <v>1075</v>
      </c>
      <c r="J22" s="155">
        <f t="shared" si="0"/>
        <v>841</v>
      </c>
      <c r="K22" s="155">
        <f t="shared" si="0"/>
        <v>1768</v>
      </c>
      <c r="L22" s="155">
        <f t="shared" si="0"/>
        <v>1324</v>
      </c>
      <c r="M22" s="155">
        <f t="shared" si="0"/>
        <v>1050</v>
      </c>
      <c r="N22" s="155">
        <f t="shared" si="0"/>
        <v>691</v>
      </c>
      <c r="O22" s="155">
        <f t="shared" si="0"/>
        <v>1518</v>
      </c>
      <c r="P22" s="155">
        <f t="shared" si="0"/>
        <v>1111</v>
      </c>
    </row>
    <row r="23" spans="1:16" s="145" customFormat="1">
      <c r="E23" s="149"/>
      <c r="F23" s="149"/>
      <c r="G23" s="149"/>
      <c r="H23" s="149"/>
      <c r="I23" s="149"/>
      <c r="J23" s="149"/>
      <c r="K23" s="149"/>
      <c r="L23" s="149"/>
      <c r="M23" s="149"/>
      <c r="N23" s="149"/>
      <c r="O23" s="149"/>
      <c r="P23" s="149"/>
    </row>
    <row r="24" spans="1:16" ht="13.5">
      <c r="B24" s="154" t="s">
        <v>154</v>
      </c>
      <c r="C24" s="145"/>
      <c r="D24" s="145"/>
      <c r="E24" s="149"/>
      <c r="F24" s="149"/>
      <c r="G24" s="149"/>
      <c r="H24" s="149"/>
      <c r="I24" s="149"/>
      <c r="J24" s="149"/>
      <c r="K24" s="149"/>
      <c r="L24" s="149"/>
      <c r="M24" s="149"/>
      <c r="N24" s="149"/>
      <c r="O24" s="149"/>
      <c r="P24" s="149"/>
    </row>
    <row r="25" spans="1:16" s="145" customFormat="1" ht="12" customHeight="1">
      <c r="B25" s="145" t="s">
        <v>87</v>
      </c>
      <c r="E25" s="158"/>
      <c r="F25" s="158"/>
      <c r="G25" s="158"/>
      <c r="H25" s="158"/>
      <c r="I25" s="158"/>
      <c r="J25" s="158"/>
      <c r="K25" s="158"/>
      <c r="L25" s="158"/>
      <c r="M25" s="158"/>
      <c r="N25" s="158"/>
      <c r="O25" s="158"/>
      <c r="P25" s="158"/>
    </row>
    <row r="26" spans="1:16" s="145" customFormat="1" ht="12" customHeight="1">
      <c r="C26" s="145" t="s">
        <v>283</v>
      </c>
      <c r="E26" s="149">
        <f>E40-E10</f>
        <v>-67</v>
      </c>
      <c r="F26" s="149">
        <f>F40-F10</f>
        <v>-62</v>
      </c>
      <c r="G26" s="149">
        <f>G40-G10</f>
        <v>-18</v>
      </c>
      <c r="H26" s="149">
        <f>H40-H10</f>
        <v>-6</v>
      </c>
      <c r="I26" s="149">
        <f>I40-I10</f>
        <v>-21</v>
      </c>
      <c r="J26" s="149">
        <f>J40-J10</f>
        <v>119</v>
      </c>
      <c r="K26" s="149">
        <f>K40-K10</f>
        <v>-8</v>
      </c>
      <c r="L26" s="149">
        <f>L40-L10</f>
        <v>-47</v>
      </c>
      <c r="M26" s="149">
        <f>M40-M10</f>
        <v>-39</v>
      </c>
      <c r="N26" s="149">
        <f>N40-N10</f>
        <v>-24</v>
      </c>
      <c r="O26" s="149">
        <f>O40-O10</f>
        <v>3</v>
      </c>
      <c r="P26" s="149">
        <f>P40-P10</f>
        <v>26</v>
      </c>
    </row>
    <row r="27" spans="1:16" s="145" customFormat="1" ht="12" customHeight="1">
      <c r="C27" s="145" t="s">
        <v>229</v>
      </c>
      <c r="E27" s="149">
        <f>E41-E11</f>
        <v>-34</v>
      </c>
      <c r="F27" s="149">
        <f>F41-F11</f>
        <v>-4</v>
      </c>
      <c r="G27" s="149">
        <f>G41-G11</f>
        <v>52</v>
      </c>
      <c r="H27" s="149">
        <f>H41-H11</f>
        <v>-22</v>
      </c>
      <c r="I27" s="149">
        <f>I41-I11</f>
        <v>314</v>
      </c>
      <c r="J27" s="149">
        <f>J41-J11</f>
        <v>-165</v>
      </c>
      <c r="K27" s="149">
        <f>K41-K11</f>
        <v>-89</v>
      </c>
      <c r="L27" s="149">
        <f>L41-L11</f>
        <v>28</v>
      </c>
      <c r="M27" s="149">
        <f>M41-M11</f>
        <v>-57</v>
      </c>
      <c r="N27" s="149">
        <f>N41-N11</f>
        <v>-38</v>
      </c>
      <c r="O27" s="149">
        <f>O41-O11</f>
        <v>45</v>
      </c>
      <c r="P27" s="149">
        <f>P41-P11</f>
        <v>139</v>
      </c>
    </row>
    <row r="28" spans="1:16" s="145" customFormat="1" ht="12" customHeight="1">
      <c r="E28" s="149"/>
      <c r="F28" s="149"/>
      <c r="G28" s="149"/>
      <c r="H28" s="149"/>
      <c r="I28" s="149"/>
      <c r="J28" s="149"/>
      <c r="K28" s="149"/>
      <c r="L28" s="149"/>
      <c r="M28" s="149"/>
      <c r="N28" s="149"/>
      <c r="O28" s="149"/>
      <c r="P28" s="149"/>
    </row>
    <row r="29" spans="1:16" ht="12" customHeight="1">
      <c r="B29" s="145"/>
      <c r="C29" s="145"/>
      <c r="D29" s="145" t="s">
        <v>281</v>
      </c>
      <c r="E29" s="149">
        <v>0</v>
      </c>
      <c r="F29" s="149">
        <v>0</v>
      </c>
      <c r="G29" s="149">
        <v>0</v>
      </c>
      <c r="H29" s="149">
        <v>0</v>
      </c>
      <c r="I29" s="149">
        <v>0</v>
      </c>
      <c r="J29" s="149">
        <v>0</v>
      </c>
      <c r="K29" s="149">
        <v>16</v>
      </c>
      <c r="L29" s="149">
        <v>-4</v>
      </c>
      <c r="M29" s="149">
        <v>-4</v>
      </c>
      <c r="N29" s="149">
        <v>-2</v>
      </c>
      <c r="O29" s="149">
        <v>222</v>
      </c>
      <c r="P29" s="149">
        <v>-76</v>
      </c>
    </row>
    <row r="30" spans="1:16" ht="12" customHeight="1">
      <c r="B30" s="145"/>
      <c r="C30" s="145"/>
      <c r="D30" s="145" t="s">
        <v>280</v>
      </c>
      <c r="E30" s="149">
        <v>-341</v>
      </c>
      <c r="F30" s="149">
        <v>-59</v>
      </c>
      <c r="G30" s="149">
        <v>960</v>
      </c>
      <c r="H30" s="149">
        <v>-554</v>
      </c>
      <c r="I30" s="149">
        <v>-311</v>
      </c>
      <c r="J30" s="149">
        <v>-44</v>
      </c>
      <c r="K30" s="149">
        <v>908</v>
      </c>
      <c r="L30" s="149">
        <v>-497</v>
      </c>
      <c r="M30" s="149">
        <v>-342</v>
      </c>
      <c r="N30" s="149">
        <v>30</v>
      </c>
      <c r="O30" s="149">
        <v>484</v>
      </c>
      <c r="P30" s="149">
        <v>-428</v>
      </c>
    </row>
    <row r="31" spans="1:16" ht="6.75" customHeight="1">
      <c r="B31" s="145"/>
      <c r="C31" s="145"/>
      <c r="D31" s="145"/>
      <c r="E31" s="149"/>
      <c r="F31" s="149"/>
      <c r="G31" s="149"/>
      <c r="H31" s="149"/>
      <c r="I31" s="149"/>
      <c r="J31" s="149"/>
      <c r="K31" s="149"/>
      <c r="L31" s="149"/>
      <c r="M31" s="149"/>
      <c r="N31" s="149"/>
      <c r="O31" s="149"/>
      <c r="P31" s="149"/>
    </row>
    <row r="32" spans="1:16">
      <c r="B32" s="145"/>
      <c r="C32" s="145" t="s">
        <v>179</v>
      </c>
      <c r="D32" s="145"/>
      <c r="E32" s="163">
        <f>E29+E30</f>
        <v>-341</v>
      </c>
      <c r="F32" s="163">
        <f>F29+F30</f>
        <v>-59</v>
      </c>
      <c r="G32" s="163">
        <f>G29+G30</f>
        <v>960</v>
      </c>
      <c r="H32" s="163">
        <f>H29+H30</f>
        <v>-554</v>
      </c>
      <c r="I32" s="163">
        <f>I29+I30</f>
        <v>-311</v>
      </c>
      <c r="J32" s="163">
        <f>J29+J30</f>
        <v>-44</v>
      </c>
      <c r="K32" s="163">
        <f>K29+K30</f>
        <v>924</v>
      </c>
      <c r="L32" s="163">
        <f>L29+L30</f>
        <v>-501</v>
      </c>
      <c r="M32" s="163">
        <f>M29+M30</f>
        <v>-346</v>
      </c>
      <c r="N32" s="163">
        <f>N29+N30</f>
        <v>28</v>
      </c>
      <c r="O32" s="163">
        <f>O29+O30</f>
        <v>706</v>
      </c>
      <c r="P32" s="163">
        <f>P29+P30</f>
        <v>-504</v>
      </c>
    </row>
    <row r="33" spans="2:17">
      <c r="B33" s="145"/>
      <c r="C33" s="145"/>
      <c r="D33" s="145"/>
      <c r="E33" s="149"/>
      <c r="F33" s="149"/>
      <c r="G33" s="149"/>
      <c r="H33" s="149"/>
      <c r="I33" s="149"/>
      <c r="J33" s="149"/>
      <c r="K33" s="149"/>
      <c r="L33" s="149"/>
      <c r="M33" s="149"/>
      <c r="N33" s="149"/>
      <c r="O33" s="149"/>
      <c r="P33" s="149"/>
    </row>
    <row r="34" spans="2:17" s="145" customFormat="1" ht="13.5">
      <c r="C34" s="145" t="s">
        <v>285</v>
      </c>
      <c r="D34" s="215"/>
      <c r="E34" s="151">
        <f>E48-E18</f>
        <v>-5</v>
      </c>
      <c r="F34" s="151">
        <f>F48-F18</f>
        <v>-2</v>
      </c>
      <c r="G34" s="151">
        <f>G48-G18</f>
        <v>7</v>
      </c>
      <c r="H34" s="151">
        <f>H48-H18</f>
        <v>-3</v>
      </c>
      <c r="I34" s="151">
        <f>I48-I18</f>
        <v>-3</v>
      </c>
      <c r="J34" s="151">
        <f>J48-J18</f>
        <v>0</v>
      </c>
      <c r="K34" s="151">
        <f>K48-K18</f>
        <v>0</v>
      </c>
      <c r="L34" s="151">
        <f>L48-L18</f>
        <v>0</v>
      </c>
      <c r="M34" s="151">
        <f>M48-M18</f>
        <v>0</v>
      </c>
      <c r="N34" s="151">
        <f>N48-N18</f>
        <v>0</v>
      </c>
      <c r="O34" s="151">
        <f>O48-O18</f>
        <v>0</v>
      </c>
      <c r="P34" s="151">
        <f>P48-P18</f>
        <v>0</v>
      </c>
    </row>
    <row r="35" spans="2:17" s="145" customFormat="1">
      <c r="C35" s="145" t="s">
        <v>90</v>
      </c>
      <c r="E35" s="151">
        <f>E26+E27+E32+E34</f>
        <v>-447</v>
      </c>
      <c r="F35" s="151">
        <f>F26+F27+F32+F34</f>
        <v>-127</v>
      </c>
      <c r="G35" s="151">
        <f>G26+G27+G32+G34</f>
        <v>1001</v>
      </c>
      <c r="H35" s="151">
        <f>H26+H27+H32+H34</f>
        <v>-585</v>
      </c>
      <c r="I35" s="151">
        <f>I26+I27+I32+I34</f>
        <v>-21</v>
      </c>
      <c r="J35" s="151">
        <f>J26+J27+J32+J34</f>
        <v>-90</v>
      </c>
      <c r="K35" s="151">
        <f>K26+K27+K32+K34</f>
        <v>827</v>
      </c>
      <c r="L35" s="151">
        <f>L26+L27+L32+L34</f>
        <v>-520</v>
      </c>
      <c r="M35" s="151">
        <f>M26+M27+M32+M34</f>
        <v>-442</v>
      </c>
      <c r="N35" s="151">
        <f>N26+N27+N32+N34</f>
        <v>-34</v>
      </c>
      <c r="O35" s="151">
        <f>O26+O27+O32+O34</f>
        <v>754</v>
      </c>
      <c r="P35" s="151">
        <f>P26+P27+P32+P34</f>
        <v>-339</v>
      </c>
    </row>
    <row r="36" spans="2:17" s="145" customFormat="1" ht="4.5" customHeight="1">
      <c r="E36" s="149"/>
      <c r="F36" s="149"/>
      <c r="G36" s="149"/>
      <c r="H36" s="149"/>
      <c r="I36" s="149"/>
      <c r="J36" s="149"/>
      <c r="K36" s="149"/>
      <c r="L36" s="149"/>
      <c r="M36" s="149"/>
      <c r="N36" s="149"/>
      <c r="O36" s="149"/>
      <c r="P36" s="149"/>
    </row>
    <row r="37" spans="2:17" s="145" customFormat="1">
      <c r="E37" s="153"/>
      <c r="F37" s="153"/>
      <c r="G37" s="153"/>
      <c r="H37" s="153"/>
      <c r="I37" s="153"/>
      <c r="J37" s="153"/>
      <c r="K37" s="153"/>
      <c r="L37" s="153"/>
      <c r="M37" s="153"/>
      <c r="N37" s="153"/>
      <c r="O37" s="153"/>
      <c r="P37" s="153"/>
    </row>
    <row r="38" spans="2:17">
      <c r="B38" s="154" t="s">
        <v>91</v>
      </c>
      <c r="C38" s="145"/>
      <c r="D38" s="145"/>
      <c r="E38" s="150"/>
      <c r="F38" s="150"/>
      <c r="G38" s="150"/>
      <c r="H38" s="150"/>
      <c r="I38" s="150"/>
      <c r="J38" s="150"/>
      <c r="K38" s="150"/>
      <c r="L38" s="150"/>
      <c r="M38" s="150"/>
      <c r="N38" s="150"/>
      <c r="O38" s="150"/>
      <c r="P38" s="150"/>
    </row>
    <row r="39" spans="2:17" s="145" customFormat="1" ht="12" customHeight="1">
      <c r="B39" s="145" t="s">
        <v>87</v>
      </c>
      <c r="E39" s="150"/>
      <c r="F39" s="150"/>
      <c r="G39" s="150"/>
      <c r="H39" s="150"/>
      <c r="I39" s="150"/>
      <c r="J39" s="150"/>
      <c r="K39" s="150"/>
      <c r="L39" s="150"/>
      <c r="M39" s="150"/>
      <c r="N39" s="150"/>
      <c r="O39" s="150"/>
      <c r="P39" s="150"/>
    </row>
    <row r="40" spans="2:17" s="145" customFormat="1" ht="12" customHeight="1">
      <c r="C40" s="145" t="s">
        <v>283</v>
      </c>
      <c r="E40" s="149">
        <v>292</v>
      </c>
      <c r="F40" s="149">
        <v>274</v>
      </c>
      <c r="G40" s="149">
        <v>250</v>
      </c>
      <c r="H40" s="149">
        <v>250</v>
      </c>
      <c r="I40" s="149">
        <v>199</v>
      </c>
      <c r="J40" s="149">
        <v>345</v>
      </c>
      <c r="K40" s="149">
        <v>277</v>
      </c>
      <c r="L40" s="149">
        <v>228</v>
      </c>
      <c r="M40" s="149">
        <v>194</v>
      </c>
      <c r="N40" s="149">
        <v>181</v>
      </c>
      <c r="O40" s="149">
        <v>201</v>
      </c>
      <c r="P40" s="149">
        <v>227</v>
      </c>
    </row>
    <row r="41" spans="2:17" s="145" customFormat="1" ht="12" customHeight="1">
      <c r="C41" s="145" t="s">
        <v>229</v>
      </c>
      <c r="E41" s="149">
        <v>42</v>
      </c>
      <c r="F41" s="149">
        <v>36</v>
      </c>
      <c r="G41" s="149">
        <v>99</v>
      </c>
      <c r="H41" s="149">
        <v>25</v>
      </c>
      <c r="I41" s="149">
        <v>465</v>
      </c>
      <c r="J41" s="149">
        <v>107</v>
      </c>
      <c r="K41" s="149">
        <v>116</v>
      </c>
      <c r="L41" s="149">
        <v>121</v>
      </c>
      <c r="M41" s="149">
        <v>43</v>
      </c>
      <c r="N41" s="149">
        <v>41</v>
      </c>
      <c r="O41" s="149">
        <v>111</v>
      </c>
      <c r="P41" s="149">
        <v>239</v>
      </c>
    </row>
    <row r="42" spans="2:17" s="145" customFormat="1" ht="12" customHeight="1">
      <c r="E42" s="149"/>
      <c r="F42" s="149"/>
      <c r="G42" s="149"/>
      <c r="H42" s="149"/>
      <c r="I42" s="149"/>
      <c r="J42" s="149"/>
      <c r="K42" s="149"/>
      <c r="L42" s="149"/>
      <c r="M42" s="149"/>
      <c r="N42" s="149"/>
      <c r="O42" s="149"/>
      <c r="P42" s="149"/>
    </row>
    <row r="43" spans="2:17" ht="12" customHeight="1">
      <c r="B43" s="145"/>
      <c r="C43" s="145"/>
      <c r="D43" s="145" t="s">
        <v>281</v>
      </c>
      <c r="E43" s="149">
        <v>0</v>
      </c>
      <c r="F43" s="149">
        <v>0</v>
      </c>
      <c r="G43" s="149">
        <v>0</v>
      </c>
      <c r="H43" s="149">
        <v>0</v>
      </c>
      <c r="I43" s="149">
        <v>0</v>
      </c>
      <c r="J43" s="149">
        <v>0</v>
      </c>
      <c r="K43" s="149">
        <v>32</v>
      </c>
      <c r="L43" s="149">
        <v>3</v>
      </c>
      <c r="M43" s="149">
        <v>0</v>
      </c>
      <c r="N43" s="149">
        <v>1</v>
      </c>
      <c r="O43" s="149">
        <v>301</v>
      </c>
      <c r="P43" s="149">
        <v>32</v>
      </c>
    </row>
    <row r="44" spans="2:17" ht="12" customHeight="1">
      <c r="B44" s="145"/>
      <c r="C44" s="145"/>
      <c r="D44" s="145" t="s">
        <v>280</v>
      </c>
      <c r="E44" s="149">
        <v>270</v>
      </c>
      <c r="F44" s="149">
        <v>218</v>
      </c>
      <c r="G44" s="149">
        <v>1688</v>
      </c>
      <c r="H44" s="149">
        <v>134</v>
      </c>
      <c r="I44" s="149">
        <v>203</v>
      </c>
      <c r="J44" s="149">
        <v>183</v>
      </c>
      <c r="K44" s="149">
        <v>1648</v>
      </c>
      <c r="L44" s="149">
        <v>245</v>
      </c>
      <c r="M44" s="149">
        <v>244</v>
      </c>
      <c r="N44" s="149">
        <v>323</v>
      </c>
      <c r="O44" s="149">
        <v>1150</v>
      </c>
      <c r="P44" s="149">
        <v>118</v>
      </c>
    </row>
    <row r="45" spans="2:17" s="145" customFormat="1" ht="6.75" customHeight="1">
      <c r="E45" s="149"/>
      <c r="F45" s="149"/>
      <c r="G45" s="149"/>
      <c r="H45" s="149"/>
      <c r="I45" s="149"/>
      <c r="J45" s="149"/>
      <c r="K45" s="149"/>
      <c r="L45" s="149"/>
      <c r="M45" s="149"/>
      <c r="N45" s="149"/>
      <c r="O45" s="149"/>
      <c r="P45" s="149"/>
    </row>
    <row r="46" spans="2:17" s="145" customFormat="1">
      <c r="C46" s="145" t="s">
        <v>179</v>
      </c>
      <c r="E46" s="163">
        <f>E43+E44</f>
        <v>270</v>
      </c>
      <c r="F46" s="163">
        <f>F43+F44</f>
        <v>218</v>
      </c>
      <c r="G46" s="163">
        <f>G43+G44</f>
        <v>1688</v>
      </c>
      <c r="H46" s="163">
        <f>H43+H44</f>
        <v>134</v>
      </c>
      <c r="I46" s="163">
        <f>I43+I44</f>
        <v>203</v>
      </c>
      <c r="J46" s="163">
        <f>J43+J44</f>
        <v>183</v>
      </c>
      <c r="K46" s="163">
        <f>K43+K44</f>
        <v>1680</v>
      </c>
      <c r="L46" s="163">
        <f>L43+L44</f>
        <v>248</v>
      </c>
      <c r="M46" s="163">
        <f>M43+M44</f>
        <v>244</v>
      </c>
      <c r="N46" s="163">
        <f>N43+N44</f>
        <v>324</v>
      </c>
      <c r="O46" s="163">
        <f>O43+O44</f>
        <v>1451</v>
      </c>
      <c r="P46" s="163">
        <f>P43+P44</f>
        <v>150</v>
      </c>
    </row>
    <row r="47" spans="2:17" s="145" customFormat="1">
      <c r="E47" s="149"/>
      <c r="F47" s="149"/>
      <c r="G47" s="149"/>
      <c r="H47" s="149"/>
      <c r="I47" s="149"/>
      <c r="J47" s="149"/>
      <c r="K47" s="149"/>
      <c r="L47" s="149"/>
      <c r="M47" s="149"/>
      <c r="N47" s="149"/>
      <c r="O47" s="149"/>
      <c r="P47" s="149"/>
      <c r="Q47" s="149"/>
    </row>
    <row r="48" spans="2:17" s="145" customFormat="1" ht="13.5">
      <c r="C48" s="145" t="s">
        <v>285</v>
      </c>
      <c r="D48" s="215"/>
      <c r="E48" s="157">
        <v>32</v>
      </c>
      <c r="F48" s="157">
        <v>22</v>
      </c>
      <c r="G48" s="157">
        <v>168</v>
      </c>
      <c r="H48" s="157">
        <v>113</v>
      </c>
      <c r="I48" s="157">
        <v>140</v>
      </c>
      <c r="J48" s="157">
        <v>62</v>
      </c>
      <c r="K48" s="157">
        <v>382</v>
      </c>
      <c r="L48" s="157">
        <v>156</v>
      </c>
      <c r="M48" s="157">
        <v>90</v>
      </c>
      <c r="N48" s="157">
        <v>55</v>
      </c>
      <c r="O48" s="157">
        <v>329</v>
      </c>
      <c r="P48" s="157">
        <v>83</v>
      </c>
    </row>
    <row r="49" spans="2:17" s="145" customFormat="1">
      <c r="C49" s="145" t="s">
        <v>92</v>
      </c>
      <c r="E49" s="163">
        <f>E40+E41+E46+E48</f>
        <v>636</v>
      </c>
      <c r="F49" s="163">
        <f>F40+F41+F46+F48</f>
        <v>550</v>
      </c>
      <c r="G49" s="163">
        <f>G40+G41+G46+G48</f>
        <v>2205</v>
      </c>
      <c r="H49" s="163">
        <f>H40+H41+H46+H48</f>
        <v>522</v>
      </c>
      <c r="I49" s="163">
        <f>I40+I41+I46+I48</f>
        <v>1007</v>
      </c>
      <c r="J49" s="163">
        <f>J40+J41+J46+J48</f>
        <v>697</v>
      </c>
      <c r="K49" s="163">
        <f>K40+K41+K46+K48</f>
        <v>2455</v>
      </c>
      <c r="L49" s="163">
        <f>L40+L41+L46+L48</f>
        <v>753</v>
      </c>
      <c r="M49" s="163">
        <f>M40+M41+M46+M48</f>
        <v>571</v>
      </c>
      <c r="N49" s="163">
        <f>N40+N41+N46+N48</f>
        <v>601</v>
      </c>
      <c r="O49" s="163">
        <f>O40+O41+O46+O48</f>
        <v>2092</v>
      </c>
      <c r="P49" s="163">
        <f>P40+P41+P46+P48</f>
        <v>699</v>
      </c>
    </row>
    <row r="50" spans="2:17" s="145" customFormat="1">
      <c r="E50" s="149"/>
      <c r="F50" s="149"/>
      <c r="G50" s="149"/>
      <c r="H50" s="149"/>
      <c r="I50" s="149"/>
      <c r="J50" s="149"/>
      <c r="K50" s="149"/>
      <c r="L50" s="149"/>
      <c r="M50" s="149"/>
      <c r="N50" s="149"/>
      <c r="O50" s="149"/>
      <c r="P50" s="149"/>
    </row>
    <row r="51" spans="2:17" s="145" customFormat="1">
      <c r="C51" s="145" t="s">
        <v>89</v>
      </c>
      <c r="E51" s="151">
        <v>63</v>
      </c>
      <c r="F51" s="151">
        <v>77</v>
      </c>
      <c r="G51" s="151">
        <v>203</v>
      </c>
      <c r="H51" s="151">
        <v>65</v>
      </c>
      <c r="I51" s="151">
        <v>47</v>
      </c>
      <c r="J51" s="151">
        <v>54</v>
      </c>
      <c r="K51" s="151">
        <v>140</v>
      </c>
      <c r="L51" s="151">
        <v>51</v>
      </c>
      <c r="M51" s="151">
        <v>37</v>
      </c>
      <c r="N51" s="151">
        <v>56</v>
      </c>
      <c r="O51" s="151">
        <v>180</v>
      </c>
      <c r="P51" s="151">
        <v>73</v>
      </c>
    </row>
    <row r="52" spans="2:17" s="145" customFormat="1" ht="14.25" thickBot="1">
      <c r="C52" s="145" t="s">
        <v>155</v>
      </c>
      <c r="E52" s="181">
        <f t="shared" ref="E52:P52" si="1">E49+E51</f>
        <v>699</v>
      </c>
      <c r="F52" s="181">
        <f t="shared" si="1"/>
        <v>627</v>
      </c>
      <c r="G52" s="181">
        <f t="shared" si="1"/>
        <v>2408</v>
      </c>
      <c r="H52" s="239">
        <f t="shared" si="1"/>
        <v>587</v>
      </c>
      <c r="I52" s="181">
        <f t="shared" si="1"/>
        <v>1054</v>
      </c>
      <c r="J52" s="181">
        <f t="shared" si="1"/>
        <v>751</v>
      </c>
      <c r="K52" s="181">
        <f t="shared" si="1"/>
        <v>2595</v>
      </c>
      <c r="L52" s="181">
        <f t="shared" si="1"/>
        <v>804</v>
      </c>
      <c r="M52" s="181">
        <f t="shared" si="1"/>
        <v>608</v>
      </c>
      <c r="N52" s="181">
        <f t="shared" si="1"/>
        <v>657</v>
      </c>
      <c r="O52" s="181">
        <f t="shared" si="1"/>
        <v>2272</v>
      </c>
      <c r="P52" s="181">
        <f t="shared" si="1"/>
        <v>772</v>
      </c>
    </row>
    <row r="53" spans="2:17" s="145" customFormat="1">
      <c r="E53" s="149"/>
      <c r="F53" s="149"/>
      <c r="G53" s="149"/>
      <c r="H53" s="149"/>
      <c r="I53" s="149"/>
      <c r="J53" s="149"/>
      <c r="K53" s="149"/>
      <c r="L53" s="149"/>
      <c r="M53" s="149"/>
      <c r="N53" s="149"/>
      <c r="O53" s="149"/>
      <c r="P53" s="149"/>
      <c r="Q53" s="149"/>
    </row>
    <row r="54" spans="2:17">
      <c r="B54" s="145"/>
      <c r="C54" s="145"/>
      <c r="D54" s="145"/>
      <c r="E54" s="314"/>
      <c r="F54" s="314"/>
      <c r="G54" s="314"/>
      <c r="H54" s="314"/>
      <c r="I54" s="314"/>
      <c r="J54" s="314"/>
      <c r="K54" s="314"/>
      <c r="L54" s="314"/>
      <c r="M54" s="314"/>
      <c r="N54" s="314"/>
      <c r="O54" s="314"/>
      <c r="P54" s="314"/>
    </row>
    <row r="55" spans="2:17" ht="13.5" customHeight="1">
      <c r="B55" s="145"/>
      <c r="C55" s="336" t="s">
        <v>156</v>
      </c>
      <c r="D55" s="336"/>
      <c r="E55" s="336"/>
      <c r="F55" s="336"/>
      <c r="G55" s="336"/>
      <c r="H55" s="336"/>
      <c r="I55" s="336"/>
      <c r="J55" s="336"/>
      <c r="K55" s="336"/>
      <c r="L55" s="336"/>
      <c r="M55" s="336"/>
      <c r="N55" s="336"/>
      <c r="O55" s="336"/>
      <c r="P55" s="336"/>
      <c r="Q55" s="336"/>
    </row>
    <row r="56" spans="2:17" ht="13.5">
      <c r="B56" s="145"/>
      <c r="C56" s="164" t="s">
        <v>157</v>
      </c>
      <c r="D56" s="145"/>
    </row>
    <row r="57" spans="2:17" s="214" customFormat="1" ht="13.5">
      <c r="B57" s="215"/>
      <c r="C57" s="315" t="s">
        <v>286</v>
      </c>
      <c r="D57" s="215"/>
    </row>
    <row r="58" spans="2:17" s="214" customFormat="1">
      <c r="B58" s="215"/>
      <c r="C58" s="215" t="s">
        <v>230</v>
      </c>
      <c r="D58" s="215"/>
    </row>
    <row r="59" spans="2:17">
      <c r="B59" s="145"/>
      <c r="C59" s="144" t="s">
        <v>287</v>
      </c>
    </row>
    <row r="60" spans="2:17">
      <c r="B60" s="145"/>
      <c r="C60" s="144" t="s">
        <v>268</v>
      </c>
    </row>
    <row r="61" spans="2:17">
      <c r="B61" s="145"/>
      <c r="C61" s="144" t="s">
        <v>267</v>
      </c>
    </row>
    <row r="62" spans="2:17">
      <c r="B62" s="145"/>
      <c r="C62" s="145" t="s">
        <v>199</v>
      </c>
      <c r="D62" s="145"/>
    </row>
    <row r="63" spans="2:17">
      <c r="B63" s="145"/>
      <c r="C63" s="145"/>
      <c r="D63" s="145"/>
    </row>
    <row r="64" spans="2:17">
      <c r="B64" s="145"/>
      <c r="C64" s="145"/>
      <c r="D64" s="145"/>
    </row>
    <row r="65" spans="2:4">
      <c r="B65" s="145"/>
      <c r="C65" s="145"/>
      <c r="D65" s="145"/>
    </row>
    <row r="66" spans="2:4">
      <c r="B66" s="145"/>
      <c r="C66" s="145"/>
      <c r="D66" s="145"/>
    </row>
    <row r="67" spans="2:4">
      <c r="B67" s="145"/>
      <c r="C67" s="145"/>
      <c r="D67" s="145"/>
    </row>
    <row r="68" spans="2:4">
      <c r="B68" s="145"/>
      <c r="C68" s="145"/>
      <c r="D68" s="145"/>
    </row>
    <row r="69" spans="2:4">
      <c r="B69" s="145"/>
      <c r="C69" s="145"/>
      <c r="D69" s="145"/>
    </row>
    <row r="70" spans="2:4">
      <c r="B70" s="145"/>
      <c r="C70" s="145"/>
      <c r="D70" s="145"/>
    </row>
    <row r="71" spans="2:4">
      <c r="B71" s="145"/>
      <c r="C71" s="145"/>
      <c r="D71" s="145"/>
    </row>
    <row r="72" spans="2:4">
      <c r="B72" s="145"/>
      <c r="C72" s="145"/>
      <c r="D72" s="145"/>
    </row>
    <row r="73" spans="2:4">
      <c r="B73" s="145"/>
      <c r="C73" s="145"/>
      <c r="D73" s="145"/>
    </row>
    <row r="74" spans="2:4">
      <c r="B74" s="145"/>
      <c r="C74" s="145"/>
      <c r="D74" s="145"/>
    </row>
    <row r="75" spans="2:4">
      <c r="B75" s="145"/>
      <c r="C75" s="145"/>
      <c r="D75" s="145"/>
    </row>
    <row r="76" spans="2:4">
      <c r="B76" s="145"/>
      <c r="C76" s="145"/>
      <c r="D76" s="145"/>
    </row>
    <row r="77" spans="2:4">
      <c r="B77" s="145"/>
      <c r="C77" s="145"/>
      <c r="D77" s="145"/>
    </row>
    <row r="78" spans="2:4">
      <c r="B78" s="145"/>
      <c r="C78" s="145"/>
      <c r="D78" s="145"/>
    </row>
    <row r="79" spans="2:4">
      <c r="B79" s="145"/>
      <c r="C79" s="145"/>
      <c r="D79" s="145"/>
    </row>
    <row r="80" spans="2:4">
      <c r="B80" s="145"/>
      <c r="C80" s="145"/>
      <c r="D80" s="145"/>
    </row>
    <row r="81" spans="2:4">
      <c r="B81" s="145"/>
      <c r="C81" s="145"/>
      <c r="D81" s="145"/>
    </row>
  </sheetData>
  <mergeCells count="3">
    <mergeCell ref="B1:Q1"/>
    <mergeCell ref="B2:Q2"/>
    <mergeCell ref="B3:Q3"/>
  </mergeCells>
  <pageMargins left="0.7" right="0.7" top="0.25" bottom="0.44" header="0.3" footer="0.3"/>
  <pageSetup scale="70" orientation="landscape" r:id="rId1"/>
  <headerFooter>
    <oddFooter>&amp;LActivision Blizzard, Inc.&amp;R&amp;P of &amp; 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view="pageBreakPreview" zoomScale="90" zoomScaleNormal="100" zoomScaleSheetLayoutView="90" workbookViewId="0">
      <pane xSplit="2" ySplit="7" topLeftCell="C8" activePane="bottomRight" state="frozen"/>
      <selection pane="topRight"/>
      <selection pane="bottomLeft"/>
      <selection pane="bottomRight" activeCell="C8" sqref="C8"/>
    </sheetView>
  </sheetViews>
  <sheetFormatPr defaultRowHeight="12"/>
  <cols>
    <col min="1" max="1" width="2.85546875" style="62" customWidth="1"/>
    <col min="2" max="2" width="42" style="175" customWidth="1"/>
    <col min="3" max="14" width="9.140625" style="62"/>
    <col min="15" max="15" width="1.7109375" style="62" customWidth="1"/>
    <col min="16" max="16384" width="9.140625" style="62"/>
  </cols>
  <sheetData>
    <row r="1" spans="1:17" ht="15" customHeight="1">
      <c r="A1" s="367" t="s">
        <v>126</v>
      </c>
      <c r="B1" s="367"/>
      <c r="C1" s="367"/>
      <c r="D1" s="367"/>
      <c r="E1" s="367"/>
      <c r="F1" s="367"/>
      <c r="G1" s="367"/>
      <c r="H1" s="367"/>
      <c r="I1" s="367"/>
      <c r="J1" s="367"/>
      <c r="K1" s="367"/>
      <c r="L1" s="367"/>
      <c r="M1" s="367"/>
      <c r="N1" s="367"/>
      <c r="O1" s="367"/>
    </row>
    <row r="2" spans="1:17" ht="15" customHeight="1">
      <c r="A2" s="367" t="s">
        <v>218</v>
      </c>
      <c r="B2" s="367"/>
      <c r="C2" s="367"/>
      <c r="D2" s="367"/>
      <c r="E2" s="367"/>
      <c r="F2" s="367"/>
      <c r="G2" s="367"/>
      <c r="H2" s="367"/>
      <c r="I2" s="367"/>
      <c r="J2" s="367"/>
      <c r="K2" s="367"/>
      <c r="L2" s="367"/>
      <c r="M2" s="367"/>
      <c r="N2" s="367"/>
      <c r="O2" s="367"/>
    </row>
    <row r="3" spans="1:17" ht="15" customHeight="1">
      <c r="A3" s="367" t="s">
        <v>65</v>
      </c>
      <c r="B3" s="367"/>
      <c r="C3" s="367"/>
      <c r="D3" s="367"/>
      <c r="E3" s="367"/>
      <c r="F3" s="367"/>
      <c r="G3" s="367"/>
      <c r="H3" s="367"/>
      <c r="I3" s="367"/>
      <c r="J3" s="367"/>
      <c r="K3" s="367"/>
      <c r="L3" s="367"/>
      <c r="M3" s="367"/>
      <c r="N3" s="367"/>
      <c r="O3" s="367"/>
    </row>
    <row r="6" spans="1:17" ht="15.75" customHeight="1">
      <c r="B6" s="176"/>
      <c r="C6" s="147" t="s">
        <v>4</v>
      </c>
      <c r="D6" s="147" t="s">
        <v>5</v>
      </c>
      <c r="E6" s="147" t="s">
        <v>6</v>
      </c>
      <c r="F6" s="147" t="s">
        <v>3</v>
      </c>
      <c r="G6" s="147" t="s">
        <v>4</v>
      </c>
      <c r="H6" s="147" t="s">
        <v>5</v>
      </c>
      <c r="I6" s="147" t="s">
        <v>6</v>
      </c>
      <c r="J6" s="147" t="s">
        <v>3</v>
      </c>
      <c r="K6" s="147" t="s">
        <v>4</v>
      </c>
      <c r="L6" s="147" t="s">
        <v>5</v>
      </c>
      <c r="M6" s="147" t="s">
        <v>6</v>
      </c>
      <c r="N6" s="147" t="s">
        <v>3</v>
      </c>
    </row>
    <row r="7" spans="1:17" ht="12.75" thickBot="1">
      <c r="B7" s="176"/>
      <c r="C7" s="147" t="s">
        <v>38</v>
      </c>
      <c r="D7" s="147" t="s">
        <v>38</v>
      </c>
      <c r="E7" s="147" t="s">
        <v>38</v>
      </c>
      <c r="F7" s="147" t="s">
        <v>204</v>
      </c>
      <c r="G7" s="147" t="s">
        <v>204</v>
      </c>
      <c r="H7" s="147" t="s">
        <v>204</v>
      </c>
      <c r="I7" s="147" t="s">
        <v>204</v>
      </c>
      <c r="J7" s="147" t="s">
        <v>226</v>
      </c>
      <c r="K7" s="147" t="s">
        <v>226</v>
      </c>
      <c r="L7" s="147" t="s">
        <v>226</v>
      </c>
      <c r="M7" s="147" t="s">
        <v>226</v>
      </c>
      <c r="N7" s="147" t="s">
        <v>277</v>
      </c>
    </row>
    <row r="8" spans="1:17">
      <c r="B8" s="177" t="s">
        <v>165</v>
      </c>
      <c r="C8" s="178"/>
      <c r="D8" s="178"/>
      <c r="E8" s="178"/>
      <c r="F8" s="178"/>
      <c r="G8" s="178"/>
      <c r="H8" s="178"/>
      <c r="I8" s="178"/>
      <c r="J8" s="178"/>
      <c r="K8" s="178"/>
      <c r="L8" s="178"/>
      <c r="M8" s="178"/>
      <c r="N8" s="178"/>
    </row>
    <row r="9" spans="1:17">
      <c r="B9" s="179" t="s">
        <v>158</v>
      </c>
      <c r="C9" s="183">
        <v>660</v>
      </c>
      <c r="D9" s="183">
        <v>250</v>
      </c>
      <c r="E9" s="183">
        <v>841</v>
      </c>
      <c r="F9" s="183">
        <v>793</v>
      </c>
      <c r="G9" s="183">
        <v>685</v>
      </c>
      <c r="H9" s="183">
        <v>357</v>
      </c>
      <c r="I9" s="183">
        <v>1177</v>
      </c>
      <c r="J9" s="183">
        <v>896</v>
      </c>
      <c r="K9" s="183">
        <v>626</v>
      </c>
      <c r="L9" s="183">
        <v>226</v>
      </c>
      <c r="M9" s="183">
        <v>953</v>
      </c>
      <c r="N9" s="183">
        <v>659</v>
      </c>
    </row>
    <row r="10" spans="1:17">
      <c r="B10" s="179" t="s">
        <v>159</v>
      </c>
      <c r="C10" s="255">
        <v>423</v>
      </c>
      <c r="D10" s="255">
        <v>427</v>
      </c>
      <c r="E10" s="255">
        <v>363</v>
      </c>
      <c r="F10" s="255">
        <v>314</v>
      </c>
      <c r="G10" s="255">
        <v>343</v>
      </c>
      <c r="H10" s="255">
        <v>430</v>
      </c>
      <c r="I10" s="255">
        <v>451</v>
      </c>
      <c r="J10" s="255">
        <v>377</v>
      </c>
      <c r="K10" s="255">
        <v>387</v>
      </c>
      <c r="L10" s="255">
        <v>409</v>
      </c>
      <c r="M10" s="255">
        <v>385</v>
      </c>
      <c r="N10" s="255">
        <v>379</v>
      </c>
      <c r="O10" s="264"/>
    </row>
    <row r="11" spans="1:17">
      <c r="B11" s="179" t="s">
        <v>92</v>
      </c>
      <c r="C11" s="184">
        <f t="shared" ref="C11:D11" si="0">+C10+C9</f>
        <v>1083</v>
      </c>
      <c r="D11" s="184">
        <f t="shared" si="0"/>
        <v>677</v>
      </c>
      <c r="E11" s="184">
        <f t="shared" ref="E11:F11" si="1">+E10+E9</f>
        <v>1204</v>
      </c>
      <c r="F11" s="184">
        <f t="shared" si="1"/>
        <v>1107</v>
      </c>
      <c r="G11" s="184">
        <f t="shared" ref="G11:H11" si="2">+G10+G9</f>
        <v>1028</v>
      </c>
      <c r="H11" s="184">
        <f t="shared" si="2"/>
        <v>787</v>
      </c>
      <c r="I11" s="184">
        <f t="shared" ref="I11:J11" si="3">+I10+I9</f>
        <v>1628</v>
      </c>
      <c r="J11" s="184">
        <f t="shared" si="3"/>
        <v>1273</v>
      </c>
      <c r="K11" s="184">
        <f t="shared" ref="K11:L11" si="4">+K10+K9</f>
        <v>1013</v>
      </c>
      <c r="L11" s="184">
        <f t="shared" si="4"/>
        <v>635</v>
      </c>
      <c r="M11" s="184">
        <f t="shared" ref="M11:N11" si="5">+M10+M9</f>
        <v>1338</v>
      </c>
      <c r="N11" s="184">
        <f t="shared" si="5"/>
        <v>1038</v>
      </c>
      <c r="O11" s="264"/>
    </row>
    <row r="12" spans="1:17">
      <c r="B12" s="179"/>
      <c r="C12" s="183"/>
      <c r="D12" s="183"/>
      <c r="E12" s="183"/>
      <c r="F12" s="183"/>
      <c r="G12" s="183"/>
      <c r="H12" s="183"/>
      <c r="I12" s="183"/>
      <c r="J12" s="183"/>
      <c r="K12" s="183"/>
      <c r="L12" s="183"/>
      <c r="M12" s="183"/>
      <c r="N12" s="183"/>
      <c r="O12" s="294"/>
    </row>
    <row r="13" spans="1:17">
      <c r="B13" s="179" t="s">
        <v>160</v>
      </c>
      <c r="C13" s="255">
        <v>63</v>
      </c>
      <c r="D13" s="255">
        <v>77</v>
      </c>
      <c r="E13" s="255">
        <v>203</v>
      </c>
      <c r="F13" s="255">
        <v>65</v>
      </c>
      <c r="G13" s="255">
        <v>47</v>
      </c>
      <c r="H13" s="255">
        <v>54</v>
      </c>
      <c r="I13" s="255">
        <v>140</v>
      </c>
      <c r="J13" s="255">
        <v>51</v>
      </c>
      <c r="K13" s="255">
        <v>37</v>
      </c>
      <c r="L13" s="255">
        <v>56</v>
      </c>
      <c r="M13" s="255">
        <v>180</v>
      </c>
      <c r="N13" s="255">
        <v>73</v>
      </c>
      <c r="O13" s="264"/>
    </row>
    <row r="14" spans="1:17" ht="12.75" thickBot="1">
      <c r="B14" s="179" t="s">
        <v>82</v>
      </c>
      <c r="C14" s="256">
        <f t="shared" ref="C14:D14" si="6">+C13+C11</f>
        <v>1146</v>
      </c>
      <c r="D14" s="256">
        <f t="shared" si="6"/>
        <v>754</v>
      </c>
      <c r="E14" s="256">
        <f t="shared" ref="E14:F14" si="7">+E13+E11</f>
        <v>1407</v>
      </c>
      <c r="F14" s="256">
        <f t="shared" si="7"/>
        <v>1172</v>
      </c>
      <c r="G14" s="256">
        <f t="shared" ref="G14:H14" si="8">+G13+G11</f>
        <v>1075</v>
      </c>
      <c r="H14" s="256">
        <f t="shared" si="8"/>
        <v>841</v>
      </c>
      <c r="I14" s="256">
        <f t="shared" ref="I14:J14" si="9">+I13+I11</f>
        <v>1768</v>
      </c>
      <c r="J14" s="256">
        <f t="shared" si="9"/>
        <v>1324</v>
      </c>
      <c r="K14" s="256">
        <f t="shared" ref="K14:L14" si="10">+K13+K11</f>
        <v>1050</v>
      </c>
      <c r="L14" s="256">
        <f t="shared" si="10"/>
        <v>691</v>
      </c>
      <c r="M14" s="256">
        <f t="shared" ref="M14:N14" si="11">+M13+M11</f>
        <v>1518</v>
      </c>
      <c r="N14" s="256">
        <f t="shared" si="11"/>
        <v>1111</v>
      </c>
      <c r="O14" s="264"/>
    </row>
    <row r="15" spans="1:17">
      <c r="B15" s="179"/>
      <c r="C15" s="325"/>
      <c r="D15" s="325"/>
      <c r="E15" s="325"/>
      <c r="F15" s="325"/>
      <c r="G15" s="325"/>
      <c r="H15" s="325"/>
      <c r="I15" s="325"/>
      <c r="J15" s="325"/>
      <c r="K15" s="325"/>
      <c r="L15" s="325"/>
      <c r="M15" s="325"/>
      <c r="N15" s="325"/>
      <c r="O15" s="294"/>
    </row>
    <row r="16" spans="1:17">
      <c r="B16" s="177" t="s">
        <v>167</v>
      </c>
      <c r="C16" s="183"/>
      <c r="D16" s="183"/>
      <c r="E16" s="183"/>
      <c r="F16" s="183"/>
      <c r="G16" s="183"/>
      <c r="H16" s="183"/>
      <c r="I16" s="183"/>
      <c r="J16" s="183"/>
      <c r="K16" s="183"/>
      <c r="L16" s="183"/>
      <c r="M16" s="183"/>
      <c r="N16" s="183"/>
      <c r="O16" s="264"/>
      <c r="Q16" s="264"/>
    </row>
    <row r="17" spans="2:19">
      <c r="B17" s="179" t="s">
        <v>158</v>
      </c>
      <c r="C17" s="183">
        <f t="shared" ref="C17:D17" si="12">C22-C9</f>
        <v>-448</v>
      </c>
      <c r="D17" s="183">
        <f t="shared" si="12"/>
        <v>-86</v>
      </c>
      <c r="E17" s="183">
        <f t="shared" ref="E17:F17" si="13">E22-E9</f>
        <v>1055</v>
      </c>
      <c r="F17" s="183">
        <f t="shared" si="13"/>
        <v>-569</v>
      </c>
      <c r="G17" s="183">
        <f t="shared" ref="G17:H17" si="14">G22-G9</f>
        <v>-175</v>
      </c>
      <c r="H17" s="183">
        <f t="shared" si="14"/>
        <v>-87</v>
      </c>
      <c r="I17" s="183">
        <f t="shared" ref="I17:J17" si="15">I22-I9</f>
        <v>900</v>
      </c>
      <c r="J17" s="183">
        <f t="shared" si="15"/>
        <v>-572</v>
      </c>
      <c r="K17" s="183">
        <f t="shared" ref="K17:L17" si="16">K22-K9</f>
        <v>-438</v>
      </c>
      <c r="L17" s="183">
        <f t="shared" si="16"/>
        <v>-24</v>
      </c>
      <c r="M17" s="183">
        <f t="shared" ref="M17:N17" si="17">M22-M9</f>
        <v>786</v>
      </c>
      <c r="N17" s="183">
        <f t="shared" si="17"/>
        <v>-487</v>
      </c>
      <c r="O17" s="264"/>
      <c r="Q17" s="264"/>
      <c r="S17" s="264"/>
    </row>
    <row r="18" spans="2:19">
      <c r="B18" s="179" t="s">
        <v>159</v>
      </c>
      <c r="C18" s="184">
        <f t="shared" ref="C18:D18" si="18">C23-C10</f>
        <v>1</v>
      </c>
      <c r="D18" s="184">
        <f t="shared" si="18"/>
        <v>-41</v>
      </c>
      <c r="E18" s="184">
        <f t="shared" ref="E18:F18" si="19">E23-E10</f>
        <v>-54</v>
      </c>
      <c r="F18" s="184">
        <f t="shared" si="19"/>
        <v>-16</v>
      </c>
      <c r="G18" s="184">
        <f t="shared" ref="G18:H18" si="20">G23-G10</f>
        <v>154</v>
      </c>
      <c r="H18" s="184">
        <f t="shared" si="20"/>
        <v>-3</v>
      </c>
      <c r="I18" s="184">
        <f t="shared" ref="I18:J18" si="21">I23-I10</f>
        <v>-73</v>
      </c>
      <c r="J18" s="184">
        <f t="shared" si="21"/>
        <v>52</v>
      </c>
      <c r="K18" s="184">
        <f t="shared" ref="K18:L18" si="22">K23-K10</f>
        <v>-4</v>
      </c>
      <c r="L18" s="184">
        <f t="shared" si="22"/>
        <v>-10</v>
      </c>
      <c r="M18" s="184">
        <f t="shared" ref="M18:N18" si="23">M23-M10</f>
        <v>-32</v>
      </c>
      <c r="N18" s="183">
        <f t="shared" si="23"/>
        <v>148</v>
      </c>
      <c r="O18" s="264"/>
      <c r="Q18" s="264"/>
      <c r="S18" s="264"/>
    </row>
    <row r="19" spans="2:19">
      <c r="B19" s="179" t="s">
        <v>161</v>
      </c>
      <c r="C19" s="185">
        <f t="shared" ref="C19:D19" si="24">SUM(C17:C18)</f>
        <v>-447</v>
      </c>
      <c r="D19" s="185">
        <f t="shared" si="24"/>
        <v>-127</v>
      </c>
      <c r="E19" s="185">
        <f t="shared" ref="E19:F19" si="25">SUM(E17:E18)</f>
        <v>1001</v>
      </c>
      <c r="F19" s="185">
        <f t="shared" si="25"/>
        <v>-585</v>
      </c>
      <c r="G19" s="185">
        <f t="shared" ref="G19:H19" si="26">SUM(G17:G18)</f>
        <v>-21</v>
      </c>
      <c r="H19" s="185">
        <f t="shared" si="26"/>
        <v>-90</v>
      </c>
      <c r="I19" s="185">
        <f t="shared" ref="I19:J19" si="27">SUM(I17:I18)</f>
        <v>827</v>
      </c>
      <c r="J19" s="185">
        <f t="shared" si="27"/>
        <v>-520</v>
      </c>
      <c r="K19" s="185">
        <f t="shared" ref="K19:L19" si="28">SUM(K17:K18)</f>
        <v>-442</v>
      </c>
      <c r="L19" s="185">
        <f t="shared" si="28"/>
        <v>-34</v>
      </c>
      <c r="M19" s="185">
        <f t="shared" ref="M19:N19" si="29">SUM(M17:M18)</f>
        <v>754</v>
      </c>
      <c r="N19" s="185">
        <f t="shared" si="29"/>
        <v>-339</v>
      </c>
      <c r="O19" s="264"/>
      <c r="S19" s="264"/>
    </row>
    <row r="20" spans="2:19">
      <c r="B20" s="179"/>
      <c r="C20" s="184"/>
      <c r="D20" s="184"/>
      <c r="E20" s="184"/>
      <c r="F20" s="184"/>
      <c r="G20" s="184"/>
      <c r="H20" s="184"/>
      <c r="I20" s="184"/>
      <c r="J20" s="184"/>
      <c r="K20" s="184"/>
      <c r="L20" s="184"/>
      <c r="M20" s="184"/>
      <c r="N20" s="184"/>
      <c r="O20" s="264"/>
    </row>
    <row r="21" spans="2:19">
      <c r="B21" s="177" t="s">
        <v>166</v>
      </c>
      <c r="C21" s="183"/>
      <c r="D21" s="183"/>
      <c r="E21" s="183"/>
      <c r="F21" s="183"/>
      <c r="G21" s="183"/>
      <c r="H21" s="183"/>
      <c r="I21" s="183"/>
      <c r="J21" s="183"/>
      <c r="K21" s="183"/>
      <c r="L21" s="183"/>
      <c r="M21" s="183"/>
      <c r="N21" s="183"/>
      <c r="O21" s="264"/>
    </row>
    <row r="22" spans="2:19">
      <c r="B22" s="179" t="s">
        <v>158</v>
      </c>
      <c r="C22" s="183">
        <v>212</v>
      </c>
      <c r="D22" s="183">
        <v>164</v>
      </c>
      <c r="E22" s="183">
        <v>1896</v>
      </c>
      <c r="F22" s="183">
        <v>224</v>
      </c>
      <c r="G22" s="183">
        <v>510</v>
      </c>
      <c r="H22" s="183">
        <v>270</v>
      </c>
      <c r="I22" s="183">
        <v>2077</v>
      </c>
      <c r="J22" s="183">
        <v>324</v>
      </c>
      <c r="K22" s="183">
        <v>188</v>
      </c>
      <c r="L22" s="183">
        <v>202</v>
      </c>
      <c r="M22" s="183">
        <v>1739</v>
      </c>
      <c r="N22" s="183">
        <v>172</v>
      </c>
      <c r="O22" s="264"/>
    </row>
    <row r="23" spans="2:19">
      <c r="B23" s="179" t="s">
        <v>159</v>
      </c>
      <c r="C23" s="255">
        <v>424</v>
      </c>
      <c r="D23" s="255">
        <v>386</v>
      </c>
      <c r="E23" s="255">
        <v>309</v>
      </c>
      <c r="F23" s="255">
        <v>298</v>
      </c>
      <c r="G23" s="255">
        <v>497</v>
      </c>
      <c r="H23" s="255">
        <v>427</v>
      </c>
      <c r="I23" s="255">
        <v>378</v>
      </c>
      <c r="J23" s="255">
        <v>429</v>
      </c>
      <c r="K23" s="255">
        <v>383</v>
      </c>
      <c r="L23" s="255">
        <v>399</v>
      </c>
      <c r="M23" s="255">
        <v>353</v>
      </c>
      <c r="N23" s="255">
        <v>527</v>
      </c>
      <c r="O23" s="264"/>
    </row>
    <row r="24" spans="2:19">
      <c r="B24" s="179" t="s">
        <v>92</v>
      </c>
      <c r="C24" s="184">
        <f t="shared" ref="C24:D24" si="30">+C23+C22</f>
        <v>636</v>
      </c>
      <c r="D24" s="184">
        <f t="shared" si="30"/>
        <v>550</v>
      </c>
      <c r="E24" s="184">
        <f t="shared" ref="E24:F24" si="31">+E23+E22</f>
        <v>2205</v>
      </c>
      <c r="F24" s="184">
        <f t="shared" si="31"/>
        <v>522</v>
      </c>
      <c r="G24" s="184">
        <f t="shared" ref="G24:H24" si="32">+G23+G22</f>
        <v>1007</v>
      </c>
      <c r="H24" s="184">
        <f t="shared" si="32"/>
        <v>697</v>
      </c>
      <c r="I24" s="184">
        <f t="shared" ref="I24:J24" si="33">+I23+I22</f>
        <v>2455</v>
      </c>
      <c r="J24" s="184">
        <f t="shared" si="33"/>
        <v>753</v>
      </c>
      <c r="K24" s="184">
        <f t="shared" ref="K24:L24" si="34">+K23+K22</f>
        <v>571</v>
      </c>
      <c r="L24" s="184">
        <f t="shared" si="34"/>
        <v>601</v>
      </c>
      <c r="M24" s="184">
        <f t="shared" ref="M24:N24" si="35">+M23+M22</f>
        <v>2092</v>
      </c>
      <c r="N24" s="184">
        <f t="shared" si="35"/>
        <v>699</v>
      </c>
      <c r="O24" s="264"/>
    </row>
    <row r="25" spans="2:19">
      <c r="B25" s="179"/>
      <c r="C25" s="183"/>
      <c r="D25" s="183"/>
      <c r="E25" s="183"/>
      <c r="F25" s="183"/>
      <c r="G25" s="183"/>
      <c r="H25" s="183"/>
      <c r="I25" s="183"/>
      <c r="J25" s="183"/>
      <c r="K25" s="183"/>
      <c r="L25" s="183"/>
      <c r="M25" s="183"/>
      <c r="N25" s="183"/>
      <c r="O25" s="294"/>
    </row>
    <row r="26" spans="2:19">
      <c r="B26" s="179" t="s">
        <v>160</v>
      </c>
      <c r="C26" s="184">
        <v>63</v>
      </c>
      <c r="D26" s="184">
        <v>77</v>
      </c>
      <c r="E26" s="184">
        <v>203</v>
      </c>
      <c r="F26" s="184">
        <v>65</v>
      </c>
      <c r="G26" s="184">
        <v>47</v>
      </c>
      <c r="H26" s="184">
        <v>54</v>
      </c>
      <c r="I26" s="184">
        <v>140</v>
      </c>
      <c r="J26" s="184">
        <v>51</v>
      </c>
      <c r="K26" s="184">
        <v>37</v>
      </c>
      <c r="L26" s="184">
        <v>56</v>
      </c>
      <c r="M26" s="184">
        <v>180</v>
      </c>
      <c r="N26" s="184">
        <v>73</v>
      </c>
    </row>
    <row r="27" spans="2:19" ht="12.75" thickBot="1">
      <c r="B27" s="179" t="s">
        <v>162</v>
      </c>
      <c r="C27" s="256">
        <f t="shared" ref="C27:D27" si="36">+C26+C24</f>
        <v>699</v>
      </c>
      <c r="D27" s="256">
        <f t="shared" si="36"/>
        <v>627</v>
      </c>
      <c r="E27" s="256">
        <f t="shared" ref="E27:F27" si="37">+E26+E24</f>
        <v>2408</v>
      </c>
      <c r="F27" s="256">
        <f t="shared" si="37"/>
        <v>587</v>
      </c>
      <c r="G27" s="256">
        <f t="shared" ref="G27:H27" si="38">+G26+G24</f>
        <v>1054</v>
      </c>
      <c r="H27" s="256">
        <f t="shared" si="38"/>
        <v>751</v>
      </c>
      <c r="I27" s="256">
        <f t="shared" ref="I27:J27" si="39">+I26+I24</f>
        <v>2595</v>
      </c>
      <c r="J27" s="256">
        <f t="shared" si="39"/>
        <v>804</v>
      </c>
      <c r="K27" s="256">
        <f t="shared" ref="K27:L27" si="40">+K26+K24</f>
        <v>608</v>
      </c>
      <c r="L27" s="256">
        <f t="shared" si="40"/>
        <v>657</v>
      </c>
      <c r="M27" s="256">
        <f t="shared" ref="M27:N27" si="41">+M26+M24</f>
        <v>2272</v>
      </c>
      <c r="N27" s="256">
        <f t="shared" si="41"/>
        <v>772</v>
      </c>
    </row>
    <row r="28" spans="2:19" ht="14.25">
      <c r="C28" s="269"/>
      <c r="D28" s="270"/>
      <c r="E28" s="270"/>
      <c r="F28" s="270"/>
      <c r="G28" s="270"/>
      <c r="H28" s="270"/>
      <c r="I28" s="270"/>
      <c r="J28" s="270"/>
      <c r="K28" s="270"/>
      <c r="L28" s="270"/>
      <c r="M28" s="270"/>
      <c r="N28" s="270"/>
      <c r="O28" s="294"/>
    </row>
    <row r="29" spans="2:19">
      <c r="D29" s="265"/>
      <c r="E29" s="265"/>
      <c r="F29" s="265"/>
      <c r="G29" s="265"/>
      <c r="H29" s="265"/>
      <c r="I29" s="265"/>
      <c r="J29" s="265"/>
      <c r="K29" s="265"/>
      <c r="L29" s="265"/>
      <c r="M29" s="265"/>
      <c r="N29" s="265"/>
    </row>
    <row r="30" spans="2:19">
      <c r="B30" s="175" t="s">
        <v>163</v>
      </c>
      <c r="D30" s="272"/>
      <c r="E30" s="272"/>
      <c r="F30" s="272"/>
      <c r="G30" s="272"/>
      <c r="H30" s="272"/>
      <c r="I30" s="272"/>
      <c r="J30" s="272"/>
      <c r="K30" s="272"/>
      <c r="L30" s="272"/>
      <c r="M30" s="272"/>
      <c r="N30" s="272"/>
    </row>
    <row r="31" spans="2:19">
      <c r="B31" s="175" t="s">
        <v>164</v>
      </c>
      <c r="R31" s="264"/>
    </row>
    <row r="32" spans="2:19">
      <c r="B32" s="175" t="s">
        <v>274</v>
      </c>
      <c r="R32" s="264"/>
    </row>
    <row r="33" spans="2:18">
      <c r="B33" s="175" t="s">
        <v>266</v>
      </c>
      <c r="R33" s="264"/>
    </row>
    <row r="34" spans="2:18">
      <c r="R34" s="264"/>
    </row>
  </sheetData>
  <mergeCells count="3">
    <mergeCell ref="A1:O1"/>
    <mergeCell ref="A2:O2"/>
    <mergeCell ref="A3:O3"/>
  </mergeCells>
  <pageMargins left="0.7" right="0.7" top="0.25" bottom="0.44" header="0.3" footer="0.3"/>
  <pageSetup scale="77" orientation="landscape" r:id="rId1"/>
  <headerFooter>
    <oddFooter>&amp;LActivision Blizzard, Inc.&amp;R&amp;P of &amp; 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2"/>
  <sheetViews>
    <sheetView showGridLines="0" view="pageBreakPreview" zoomScale="90" zoomScaleNormal="100" zoomScaleSheetLayoutView="90" workbookViewId="0">
      <pane xSplit="2" ySplit="7" topLeftCell="C8" activePane="bottomRight" state="frozen"/>
      <selection pane="topRight"/>
      <selection pane="bottomLeft"/>
      <selection pane="bottomRight" activeCell="C8" sqref="C8"/>
    </sheetView>
  </sheetViews>
  <sheetFormatPr defaultRowHeight="12"/>
  <cols>
    <col min="1" max="1" width="6.5703125" style="240" customWidth="1"/>
    <col min="2" max="2" width="45.5703125" style="240" customWidth="1"/>
    <col min="3" max="14" width="10.7109375" style="253" customWidth="1"/>
    <col min="15" max="15" width="1.7109375" style="240" customWidth="1"/>
    <col min="16" max="16384" width="9.140625" style="240"/>
  </cols>
  <sheetData>
    <row r="1" spans="1:35" collapsed="1">
      <c r="A1" s="364" t="s">
        <v>37</v>
      </c>
      <c r="B1" s="364"/>
      <c r="C1" s="364"/>
      <c r="D1" s="364"/>
      <c r="E1" s="364"/>
      <c r="F1" s="364"/>
      <c r="G1" s="364"/>
      <c r="H1" s="364"/>
      <c r="I1" s="364"/>
      <c r="J1" s="364"/>
      <c r="K1" s="364"/>
      <c r="L1" s="364"/>
      <c r="M1" s="364"/>
      <c r="N1" s="364"/>
      <c r="O1" s="364"/>
      <c r="P1" s="206"/>
      <c r="Q1" s="206"/>
      <c r="R1" s="206"/>
      <c r="S1" s="206"/>
      <c r="T1" s="206"/>
      <c r="U1" s="206"/>
      <c r="V1" s="206"/>
      <c r="W1" s="206"/>
      <c r="X1" s="206"/>
      <c r="Y1" s="206"/>
      <c r="Z1" s="206"/>
      <c r="AA1" s="206"/>
      <c r="AB1" s="206"/>
      <c r="AC1" s="206"/>
      <c r="AD1" s="206"/>
      <c r="AE1" s="206"/>
      <c r="AF1" s="206"/>
      <c r="AG1" s="206"/>
      <c r="AH1" s="206"/>
      <c r="AI1" s="206"/>
    </row>
    <row r="2" spans="1:35">
      <c r="A2" s="364" t="s">
        <v>28</v>
      </c>
      <c r="B2" s="364"/>
      <c r="C2" s="364"/>
      <c r="D2" s="364"/>
      <c r="E2" s="364"/>
      <c r="F2" s="364"/>
      <c r="G2" s="364"/>
      <c r="H2" s="364"/>
      <c r="I2" s="364"/>
      <c r="J2" s="364"/>
      <c r="K2" s="364"/>
      <c r="L2" s="364"/>
      <c r="M2" s="364"/>
      <c r="N2" s="364"/>
      <c r="O2" s="364"/>
      <c r="P2" s="206"/>
      <c r="Q2" s="206"/>
      <c r="R2" s="206"/>
      <c r="S2" s="206"/>
      <c r="T2" s="206"/>
      <c r="U2" s="206"/>
      <c r="V2" s="206"/>
      <c r="W2" s="206"/>
      <c r="X2" s="206"/>
      <c r="Y2" s="206"/>
      <c r="Z2" s="206"/>
      <c r="AA2" s="206"/>
      <c r="AB2" s="206"/>
      <c r="AC2" s="206"/>
      <c r="AD2" s="206"/>
      <c r="AE2" s="206"/>
      <c r="AF2" s="206"/>
      <c r="AG2" s="206"/>
      <c r="AH2" s="206"/>
      <c r="AI2" s="206"/>
    </row>
    <row r="3" spans="1:35">
      <c r="A3" s="364" t="s">
        <v>27</v>
      </c>
      <c r="B3" s="364"/>
      <c r="C3" s="364"/>
      <c r="D3" s="364"/>
      <c r="E3" s="364"/>
      <c r="F3" s="364"/>
      <c r="G3" s="364"/>
      <c r="H3" s="364"/>
      <c r="I3" s="364"/>
      <c r="J3" s="364"/>
      <c r="K3" s="364"/>
      <c r="L3" s="364"/>
      <c r="M3" s="364"/>
      <c r="N3" s="364"/>
      <c r="O3" s="364"/>
      <c r="P3" s="206"/>
      <c r="Q3" s="206"/>
      <c r="R3" s="206"/>
      <c r="S3" s="206"/>
      <c r="T3" s="206"/>
      <c r="U3" s="206"/>
      <c r="V3" s="206"/>
      <c r="W3" s="206"/>
      <c r="X3" s="206"/>
      <c r="Y3" s="206"/>
      <c r="Z3" s="206"/>
      <c r="AA3" s="206"/>
      <c r="AB3" s="206"/>
      <c r="AC3" s="206"/>
      <c r="AD3" s="206"/>
      <c r="AE3" s="206"/>
      <c r="AF3" s="206"/>
      <c r="AG3" s="206"/>
      <c r="AH3" s="206"/>
      <c r="AI3" s="206"/>
    </row>
    <row r="4" spans="1:35">
      <c r="A4" s="241"/>
      <c r="B4" s="242"/>
      <c r="C4" s="243"/>
      <c r="D4" s="243"/>
      <c r="E4" s="243"/>
      <c r="F4" s="243"/>
      <c r="G4" s="243"/>
      <c r="H4" s="243"/>
      <c r="I4" s="243"/>
      <c r="J4" s="243"/>
      <c r="K4" s="243"/>
      <c r="L4" s="243"/>
      <c r="M4" s="243"/>
      <c r="N4" s="243"/>
    </row>
    <row r="5" spans="1:35">
      <c r="B5" s="244"/>
      <c r="C5" s="191" t="s">
        <v>4</v>
      </c>
      <c r="D5" s="191" t="s">
        <v>5</v>
      </c>
      <c r="E5" s="191" t="s">
        <v>6</v>
      </c>
      <c r="F5" s="191" t="s">
        <v>3</v>
      </c>
      <c r="G5" s="191" t="s">
        <v>4</v>
      </c>
      <c r="H5" s="191" t="s">
        <v>5</v>
      </c>
      <c r="I5" s="191" t="s">
        <v>6</v>
      </c>
      <c r="J5" s="191" t="s">
        <v>3</v>
      </c>
      <c r="K5" s="191" t="s">
        <v>4</v>
      </c>
      <c r="L5" s="191" t="s">
        <v>5</v>
      </c>
      <c r="M5" s="191" t="s">
        <v>6</v>
      </c>
      <c r="N5" s="191" t="s">
        <v>3</v>
      </c>
    </row>
    <row r="6" spans="1:35">
      <c r="A6" s="244" t="s">
        <v>7</v>
      </c>
      <c r="B6" s="244"/>
      <c r="C6" s="192" t="s">
        <v>38</v>
      </c>
      <c r="D6" s="192" t="s">
        <v>38</v>
      </c>
      <c r="E6" s="192" t="s">
        <v>38</v>
      </c>
      <c r="F6" s="192" t="s">
        <v>204</v>
      </c>
      <c r="G6" s="192" t="s">
        <v>204</v>
      </c>
      <c r="H6" s="192" t="s">
        <v>204</v>
      </c>
      <c r="I6" s="192" t="s">
        <v>204</v>
      </c>
      <c r="J6" s="192" t="s">
        <v>226</v>
      </c>
      <c r="K6" s="192" t="s">
        <v>226</v>
      </c>
      <c r="L6" s="192" t="s">
        <v>226</v>
      </c>
      <c r="M6" s="192" t="s">
        <v>226</v>
      </c>
      <c r="N6" s="192" t="s">
        <v>277</v>
      </c>
    </row>
    <row r="7" spans="1:35" ht="5.25" customHeight="1">
      <c r="B7" s="245"/>
      <c r="C7" s="246"/>
      <c r="D7" s="246"/>
      <c r="E7" s="246"/>
      <c r="F7" s="246"/>
      <c r="G7" s="246"/>
      <c r="H7" s="246"/>
      <c r="I7" s="246"/>
      <c r="J7" s="246"/>
      <c r="K7" s="246"/>
      <c r="L7" s="246"/>
      <c r="M7" s="246"/>
      <c r="N7" s="246"/>
    </row>
    <row r="8" spans="1:35">
      <c r="B8" s="240" t="s">
        <v>14</v>
      </c>
      <c r="C8" s="246"/>
      <c r="D8" s="246"/>
      <c r="E8" s="246"/>
      <c r="F8" s="246"/>
      <c r="G8" s="246"/>
      <c r="H8" s="246"/>
      <c r="I8" s="246"/>
      <c r="J8" s="246"/>
      <c r="K8" s="246"/>
      <c r="L8" s="246"/>
      <c r="M8" s="246"/>
      <c r="N8" s="246"/>
    </row>
    <row r="9" spans="1:35">
      <c r="B9" s="240" t="s">
        <v>49</v>
      </c>
      <c r="C9" s="247">
        <v>2334</v>
      </c>
      <c r="D9" s="247">
        <f>2468+1</f>
        <v>2469</v>
      </c>
      <c r="E9" s="247">
        <v>3165</v>
      </c>
      <c r="F9" s="247">
        <v>3049</v>
      </c>
      <c r="G9" s="247">
        <v>2786</v>
      </c>
      <c r="H9" s="247">
        <v>2909</v>
      </c>
      <c r="I9" s="247">
        <v>3959</v>
      </c>
      <c r="J9" s="247">
        <v>4299</v>
      </c>
      <c r="K9" s="247">
        <v>4341</v>
      </c>
      <c r="L9" s="247">
        <v>4444</v>
      </c>
      <c r="M9" s="247">
        <v>4410</v>
      </c>
      <c r="N9" s="247">
        <v>4279</v>
      </c>
    </row>
    <row r="10" spans="1:35">
      <c r="B10" s="240" t="s">
        <v>243</v>
      </c>
      <c r="C10" s="213">
        <v>0</v>
      </c>
      <c r="D10" s="213">
        <v>0</v>
      </c>
      <c r="E10" s="213">
        <v>0</v>
      </c>
      <c r="F10" s="213">
        <v>0</v>
      </c>
      <c r="G10" s="213">
        <v>0</v>
      </c>
      <c r="H10" s="213">
        <v>0</v>
      </c>
      <c r="I10" s="213">
        <v>0</v>
      </c>
      <c r="J10" s="213">
        <v>0</v>
      </c>
      <c r="K10" s="213">
        <v>0</v>
      </c>
      <c r="L10" s="213">
        <v>2282</v>
      </c>
      <c r="M10" s="213">
        <v>0</v>
      </c>
      <c r="N10" s="213">
        <v>0</v>
      </c>
    </row>
    <row r="11" spans="1:35">
      <c r="B11" s="240" t="s">
        <v>50</v>
      </c>
      <c r="C11" s="213">
        <v>610</v>
      </c>
      <c r="D11" s="213">
        <f>433-1</f>
        <v>432</v>
      </c>
      <c r="E11" s="213">
        <v>360</v>
      </c>
      <c r="F11" s="213">
        <v>427</v>
      </c>
      <c r="G11" s="213">
        <v>406</v>
      </c>
      <c r="H11" s="213">
        <v>455</v>
      </c>
      <c r="I11" s="213">
        <v>416</v>
      </c>
      <c r="J11" s="213">
        <v>319</v>
      </c>
      <c r="K11" s="213">
        <v>205</v>
      </c>
      <c r="L11" s="213">
        <v>95</v>
      </c>
      <c r="M11" s="213">
        <v>33</v>
      </c>
      <c r="N11" s="213">
        <v>8</v>
      </c>
    </row>
    <row r="12" spans="1:35">
      <c r="B12" s="240" t="s">
        <v>51</v>
      </c>
      <c r="C12" s="213">
        <v>140</v>
      </c>
      <c r="D12" s="213">
        <v>139</v>
      </c>
      <c r="E12" s="213">
        <v>649</v>
      </c>
      <c r="F12" s="213">
        <v>103</v>
      </c>
      <c r="G12" s="213">
        <v>227</v>
      </c>
      <c r="H12" s="213">
        <v>200</v>
      </c>
      <c r="I12" s="213">
        <v>707</v>
      </c>
      <c r="J12" s="213">
        <v>237</v>
      </c>
      <c r="K12" s="213">
        <v>117</v>
      </c>
      <c r="L12" s="213">
        <v>205</v>
      </c>
      <c r="M12" s="213">
        <v>510</v>
      </c>
      <c r="N12" s="213">
        <v>219</v>
      </c>
    </row>
    <row r="13" spans="1:35">
      <c r="B13" s="240" t="s">
        <v>206</v>
      </c>
      <c r="C13" s="213">
        <v>93</v>
      </c>
      <c r="D13" s="213">
        <v>207</v>
      </c>
      <c r="E13" s="213">
        <v>144</v>
      </c>
      <c r="F13" s="213">
        <v>146</v>
      </c>
      <c r="G13" s="213">
        <v>128</v>
      </c>
      <c r="H13" s="213">
        <v>291</v>
      </c>
      <c r="I13" s="213">
        <v>209</v>
      </c>
      <c r="J13" s="213">
        <v>159</v>
      </c>
      <c r="K13" s="213">
        <v>131</v>
      </c>
      <c r="L13" s="213">
        <v>313</v>
      </c>
      <c r="M13" s="213">
        <v>171</v>
      </c>
      <c r="N13" s="213">
        <v>158</v>
      </c>
    </row>
    <row r="14" spans="1:35">
      <c r="B14" s="240" t="s">
        <v>52</v>
      </c>
      <c r="C14" s="213">
        <v>126</v>
      </c>
      <c r="D14" s="213">
        <v>150</v>
      </c>
      <c r="E14" s="213">
        <v>137</v>
      </c>
      <c r="F14" s="213">
        <v>148</v>
      </c>
      <c r="G14" s="213">
        <v>141</v>
      </c>
      <c r="H14" s="213">
        <v>164</v>
      </c>
      <c r="I14" s="213">
        <v>164</v>
      </c>
      <c r="J14" s="213">
        <v>143</v>
      </c>
      <c r="K14" s="213">
        <v>304</v>
      </c>
      <c r="L14" s="213">
        <v>347</v>
      </c>
      <c r="M14" s="213">
        <v>367</v>
      </c>
      <c r="N14" s="213">
        <v>361</v>
      </c>
    </row>
    <row r="15" spans="1:35">
      <c r="B15" s="240" t="s">
        <v>53</v>
      </c>
      <c r="C15" s="213">
        <v>43</v>
      </c>
      <c r="D15" s="213">
        <v>42</v>
      </c>
      <c r="E15" s="213">
        <v>22</v>
      </c>
      <c r="F15" s="213">
        <v>22</v>
      </c>
      <c r="G15" s="213">
        <v>8</v>
      </c>
      <c r="H15" s="213">
        <v>13</v>
      </c>
      <c r="I15" s="213">
        <v>11</v>
      </c>
      <c r="J15" s="213">
        <v>11</v>
      </c>
      <c r="K15" s="213">
        <v>11</v>
      </c>
      <c r="L15" s="213">
        <v>12</v>
      </c>
      <c r="M15" s="213">
        <v>11</v>
      </c>
      <c r="N15" s="213">
        <v>12</v>
      </c>
    </row>
    <row r="16" spans="1:35">
      <c r="B16" s="240" t="s">
        <v>12</v>
      </c>
      <c r="C16" s="213">
        <v>511</v>
      </c>
      <c r="D16" s="213">
        <v>507</v>
      </c>
      <c r="E16" s="213">
        <v>507</v>
      </c>
      <c r="F16" s="213">
        <v>445</v>
      </c>
      <c r="G16" s="213">
        <v>484</v>
      </c>
      <c r="H16" s="213">
        <v>497</v>
      </c>
      <c r="I16" s="213">
        <v>487</v>
      </c>
      <c r="J16" s="213">
        <v>409</v>
      </c>
      <c r="K16" s="213">
        <v>335</v>
      </c>
      <c r="L16" s="213">
        <v>341</v>
      </c>
      <c r="M16" s="213">
        <v>321</v>
      </c>
      <c r="N16" s="213">
        <v>336</v>
      </c>
    </row>
    <row r="17" spans="1:14">
      <c r="B17" s="240" t="s">
        <v>56</v>
      </c>
      <c r="C17" s="213">
        <v>0</v>
      </c>
      <c r="D17" s="213">
        <v>0</v>
      </c>
      <c r="E17" s="213">
        <v>0</v>
      </c>
      <c r="F17" s="213">
        <v>0</v>
      </c>
      <c r="G17" s="213">
        <v>0</v>
      </c>
      <c r="H17" s="213">
        <v>0</v>
      </c>
      <c r="I17" s="213">
        <v>0</v>
      </c>
      <c r="J17" s="213">
        <v>0</v>
      </c>
      <c r="K17" s="213">
        <v>0</v>
      </c>
      <c r="L17" s="213">
        <v>0</v>
      </c>
      <c r="M17" s="213">
        <v>0</v>
      </c>
      <c r="N17" s="213">
        <v>0</v>
      </c>
    </row>
    <row r="18" spans="1:14" s="244" customFormat="1">
      <c r="B18" s="240" t="s">
        <v>54</v>
      </c>
      <c r="C18" s="248">
        <v>97</v>
      </c>
      <c r="D18" s="248">
        <v>136</v>
      </c>
      <c r="E18" s="248">
        <v>396</v>
      </c>
      <c r="F18" s="248">
        <v>226</v>
      </c>
      <c r="G18" s="248">
        <v>152</v>
      </c>
      <c r="H18" s="248">
        <v>173</v>
      </c>
      <c r="I18" s="248">
        <v>321</v>
      </c>
      <c r="J18" s="248">
        <v>226</v>
      </c>
      <c r="K18" s="248">
        <v>185</v>
      </c>
      <c r="L18" s="248">
        <v>212</v>
      </c>
      <c r="M18" s="248">
        <v>418</v>
      </c>
      <c r="N18" s="248">
        <v>321</v>
      </c>
    </row>
    <row r="19" spans="1:14">
      <c r="B19" s="244" t="s">
        <v>13</v>
      </c>
      <c r="C19" s="249">
        <f t="shared" ref="C19:G19" si="0">SUM(C9:C18)</f>
        <v>3954</v>
      </c>
      <c r="D19" s="249">
        <f t="shared" si="0"/>
        <v>4082</v>
      </c>
      <c r="E19" s="249">
        <f t="shared" si="0"/>
        <v>5380</v>
      </c>
      <c r="F19" s="249">
        <f t="shared" si="0"/>
        <v>4566</v>
      </c>
      <c r="G19" s="249">
        <f t="shared" si="0"/>
        <v>4332</v>
      </c>
      <c r="H19" s="249">
        <f t="shared" ref="H19:I19" si="1">SUM(H9:H18)</f>
        <v>4702</v>
      </c>
      <c r="I19" s="249">
        <f t="shared" si="1"/>
        <v>6274</v>
      </c>
      <c r="J19" s="249">
        <f t="shared" ref="J19:K19" si="2">SUM(J9:J18)</f>
        <v>5803</v>
      </c>
      <c r="K19" s="249">
        <f t="shared" si="2"/>
        <v>5629</v>
      </c>
      <c r="L19" s="249">
        <f t="shared" ref="L19:M19" si="3">SUM(L9:L18)</f>
        <v>8251</v>
      </c>
      <c r="M19" s="249">
        <f t="shared" si="3"/>
        <v>6241</v>
      </c>
      <c r="N19" s="249">
        <f t="shared" ref="N19" si="4">SUM(N9:N18)</f>
        <v>5694</v>
      </c>
    </row>
    <row r="20" spans="1:14">
      <c r="C20" s="213"/>
      <c r="D20" s="213"/>
      <c r="E20" s="213"/>
      <c r="F20" s="213"/>
      <c r="G20" s="213"/>
      <c r="H20" s="213"/>
      <c r="I20" s="213"/>
      <c r="J20" s="213"/>
      <c r="K20" s="213"/>
      <c r="L20" s="213"/>
      <c r="M20" s="213"/>
      <c r="N20" s="213"/>
    </row>
    <row r="21" spans="1:14">
      <c r="B21" s="240" t="s">
        <v>55</v>
      </c>
      <c r="C21" s="213">
        <v>25</v>
      </c>
      <c r="D21" s="213">
        <v>25</v>
      </c>
      <c r="E21" s="213">
        <v>16</v>
      </c>
      <c r="F21" s="213">
        <v>17</v>
      </c>
      <c r="G21" s="213">
        <v>17</v>
      </c>
      <c r="H21" s="213">
        <v>19</v>
      </c>
      <c r="I21" s="213">
        <v>8</v>
      </c>
      <c r="J21" s="213">
        <v>9</v>
      </c>
      <c r="K21" s="213">
        <v>9</v>
      </c>
      <c r="L21" s="213">
        <v>9</v>
      </c>
      <c r="M21" s="213">
        <v>9</v>
      </c>
      <c r="N21" s="213">
        <v>9</v>
      </c>
    </row>
    <row r="22" spans="1:14" s="244" customFormat="1">
      <c r="B22" s="240" t="s">
        <v>52</v>
      </c>
      <c r="C22" s="213">
        <v>90</v>
      </c>
      <c r="D22" s="213">
        <v>114</v>
      </c>
      <c r="E22" s="213">
        <v>62</v>
      </c>
      <c r="F22" s="213">
        <v>91</v>
      </c>
      <c r="G22" s="213">
        <v>123</v>
      </c>
      <c r="H22" s="213">
        <v>156</v>
      </c>
      <c r="I22" s="213">
        <v>129</v>
      </c>
      <c r="J22" s="213">
        <v>160</v>
      </c>
      <c r="K22" s="213">
        <v>35</v>
      </c>
      <c r="L22" s="213">
        <v>54</v>
      </c>
      <c r="M22" s="213">
        <v>21</v>
      </c>
      <c r="N22" s="213">
        <v>44</v>
      </c>
    </row>
    <row r="23" spans="1:14" s="244" customFormat="1">
      <c r="B23" s="240" t="s">
        <v>53</v>
      </c>
      <c r="C23" s="213">
        <v>16</v>
      </c>
      <c r="D23" s="213">
        <v>13</v>
      </c>
      <c r="E23" s="213">
        <v>12</v>
      </c>
      <c r="F23" s="213">
        <v>12</v>
      </c>
      <c r="G23" s="213">
        <v>12</v>
      </c>
      <c r="H23" s="213">
        <v>4</v>
      </c>
      <c r="I23" s="213">
        <v>30</v>
      </c>
      <c r="J23" s="213">
        <v>10</v>
      </c>
      <c r="K23" s="213">
        <v>0</v>
      </c>
      <c r="L23" s="213">
        <v>0</v>
      </c>
      <c r="M23" s="213">
        <v>0</v>
      </c>
      <c r="N23" s="213">
        <v>0</v>
      </c>
    </row>
    <row r="24" spans="1:14" s="244" customFormat="1">
      <c r="B24" s="240" t="s">
        <v>15</v>
      </c>
      <c r="C24" s="213">
        <v>163</v>
      </c>
      <c r="D24" s="213">
        <v>167</v>
      </c>
      <c r="E24" s="213">
        <v>163</v>
      </c>
      <c r="F24" s="213">
        <v>154</v>
      </c>
      <c r="G24" s="213">
        <v>149</v>
      </c>
      <c r="H24" s="213">
        <v>148</v>
      </c>
      <c r="I24" s="213">
        <v>141</v>
      </c>
      <c r="J24" s="213">
        <v>133</v>
      </c>
      <c r="K24" s="213">
        <v>132</v>
      </c>
      <c r="L24" s="213">
        <v>139</v>
      </c>
      <c r="M24" s="213">
        <v>138</v>
      </c>
      <c r="N24" s="213">
        <v>152</v>
      </c>
    </row>
    <row r="25" spans="1:14" s="244" customFormat="1">
      <c r="B25" s="240" t="s">
        <v>9</v>
      </c>
      <c r="C25" s="213">
        <v>16</v>
      </c>
      <c r="D25" s="213">
        <v>15</v>
      </c>
      <c r="E25" s="213">
        <v>12</v>
      </c>
      <c r="F25" s="213">
        <v>15</v>
      </c>
      <c r="G25" s="213">
        <v>12</v>
      </c>
      <c r="H25" s="213">
        <v>12</v>
      </c>
      <c r="I25" s="213">
        <v>11</v>
      </c>
      <c r="J25" s="213">
        <v>10</v>
      </c>
      <c r="K25" s="213">
        <v>10</v>
      </c>
      <c r="L25" s="213">
        <v>18</v>
      </c>
      <c r="M25" s="213">
        <v>35</v>
      </c>
      <c r="N25" s="213">
        <v>66</v>
      </c>
    </row>
    <row r="26" spans="1:14" s="244" customFormat="1">
      <c r="B26" s="240" t="s">
        <v>56</v>
      </c>
      <c r="C26" s="213">
        <v>145</v>
      </c>
      <c r="D26" s="213">
        <v>138</v>
      </c>
      <c r="E26" s="213">
        <v>88</v>
      </c>
      <c r="F26" s="213">
        <v>85</v>
      </c>
      <c r="G26" s="213">
        <v>83</v>
      </c>
      <c r="H26" s="213">
        <v>80</v>
      </c>
      <c r="I26" s="213">
        <v>68</v>
      </c>
      <c r="J26" s="213">
        <v>64</v>
      </c>
      <c r="K26" s="213">
        <v>61</v>
      </c>
      <c r="L26" s="213">
        <v>58</v>
      </c>
      <c r="M26" s="213">
        <v>43</v>
      </c>
      <c r="N26" s="213">
        <v>41</v>
      </c>
    </row>
    <row r="27" spans="1:14" s="244" customFormat="1">
      <c r="B27" s="240" t="s">
        <v>57</v>
      </c>
      <c r="C27" s="213">
        <v>433</v>
      </c>
      <c r="D27" s="213">
        <v>433</v>
      </c>
      <c r="E27" s="213">
        <v>433</v>
      </c>
      <c r="F27" s="213">
        <v>433</v>
      </c>
      <c r="G27" s="213">
        <v>433</v>
      </c>
      <c r="H27" s="213">
        <v>433</v>
      </c>
      <c r="I27" s="213">
        <v>433</v>
      </c>
      <c r="J27" s="213">
        <v>433</v>
      </c>
      <c r="K27" s="213">
        <v>433</v>
      </c>
      <c r="L27" s="213">
        <v>433</v>
      </c>
      <c r="M27" s="213">
        <v>433</v>
      </c>
      <c r="N27" s="213">
        <v>433</v>
      </c>
    </row>
    <row r="28" spans="1:14">
      <c r="B28" s="240" t="s">
        <v>8</v>
      </c>
      <c r="C28" s="248">
        <v>7130</v>
      </c>
      <c r="D28" s="248">
        <v>7126</v>
      </c>
      <c r="E28" s="248">
        <v>7111</v>
      </c>
      <c r="F28" s="248">
        <v>7109</v>
      </c>
      <c r="G28" s="248">
        <v>7108</v>
      </c>
      <c r="H28" s="248">
        <v>7107</v>
      </c>
      <c r="I28" s="248">
        <v>7106</v>
      </c>
      <c r="J28" s="248">
        <v>7103</v>
      </c>
      <c r="K28" s="248">
        <v>7102</v>
      </c>
      <c r="L28" s="248">
        <v>7098</v>
      </c>
      <c r="M28" s="248">
        <v>7092</v>
      </c>
      <c r="N28" s="248">
        <v>7089</v>
      </c>
    </row>
    <row r="29" spans="1:14" ht="12.75" thickBot="1">
      <c r="B29" s="244" t="s">
        <v>20</v>
      </c>
      <c r="C29" s="250">
        <f t="shared" ref="C29:N29" si="5">SUM(C19:C28)</f>
        <v>11972</v>
      </c>
      <c r="D29" s="250">
        <f t="shared" si="5"/>
        <v>12113</v>
      </c>
      <c r="E29" s="250">
        <f t="shared" si="5"/>
        <v>13277</v>
      </c>
      <c r="F29" s="250">
        <f t="shared" si="5"/>
        <v>12482</v>
      </c>
      <c r="G29" s="250">
        <f t="shared" si="5"/>
        <v>12269</v>
      </c>
      <c r="H29" s="250">
        <f t="shared" si="5"/>
        <v>12661</v>
      </c>
      <c r="I29" s="250">
        <f t="shared" si="5"/>
        <v>14200</v>
      </c>
      <c r="J29" s="250">
        <f t="shared" si="5"/>
        <v>13725</v>
      </c>
      <c r="K29" s="250">
        <f t="shared" si="5"/>
        <v>13411</v>
      </c>
      <c r="L29" s="250">
        <f t="shared" si="5"/>
        <v>16060</v>
      </c>
      <c r="M29" s="250">
        <f t="shared" si="5"/>
        <v>14012</v>
      </c>
      <c r="N29" s="250">
        <f t="shared" si="5"/>
        <v>13528</v>
      </c>
    </row>
    <row r="30" spans="1:14">
      <c r="B30" s="244"/>
      <c r="C30" s="251"/>
      <c r="D30" s="251"/>
      <c r="E30" s="251"/>
      <c r="F30" s="251"/>
      <c r="G30" s="251"/>
      <c r="H30" s="251"/>
      <c r="I30" s="251"/>
      <c r="J30" s="251"/>
      <c r="K30" s="251"/>
      <c r="L30" s="251"/>
      <c r="M30" s="251"/>
      <c r="N30" s="251"/>
    </row>
    <row r="31" spans="1:14">
      <c r="A31" s="244" t="s">
        <v>16</v>
      </c>
      <c r="B31" s="244"/>
      <c r="C31" s="213"/>
      <c r="D31" s="213"/>
      <c r="E31" s="213"/>
      <c r="F31" s="213"/>
      <c r="G31" s="213"/>
      <c r="H31" s="213"/>
      <c r="I31" s="213"/>
      <c r="J31" s="213"/>
      <c r="K31" s="213"/>
      <c r="L31" s="213"/>
      <c r="M31" s="213"/>
      <c r="N31" s="213"/>
    </row>
    <row r="32" spans="1:14">
      <c r="B32" s="244"/>
      <c r="C32" s="213"/>
      <c r="D32" s="213"/>
      <c r="E32" s="213"/>
      <c r="F32" s="213"/>
      <c r="G32" s="213"/>
      <c r="H32" s="213"/>
      <c r="I32" s="213"/>
      <c r="J32" s="213"/>
      <c r="K32" s="213"/>
      <c r="L32" s="213"/>
      <c r="M32" s="213"/>
      <c r="N32" s="213"/>
    </row>
    <row r="33" spans="2:14">
      <c r="B33" s="240" t="s">
        <v>17</v>
      </c>
      <c r="C33" s="213"/>
      <c r="D33" s="213"/>
      <c r="E33" s="213"/>
      <c r="F33" s="213"/>
      <c r="G33" s="213"/>
      <c r="H33" s="213"/>
      <c r="I33" s="213"/>
      <c r="J33" s="213"/>
      <c r="K33" s="213"/>
      <c r="L33" s="213"/>
      <c r="M33" s="213"/>
      <c r="N33" s="213"/>
    </row>
    <row r="34" spans="2:14">
      <c r="B34" s="240" t="s">
        <v>58</v>
      </c>
      <c r="C34" s="247">
        <v>156</v>
      </c>
      <c r="D34" s="247">
        <v>250</v>
      </c>
      <c r="E34" s="247">
        <v>390</v>
      </c>
      <c r="F34" s="247">
        <v>181</v>
      </c>
      <c r="G34" s="247">
        <v>163</v>
      </c>
      <c r="H34" s="247">
        <v>253</v>
      </c>
      <c r="I34" s="247">
        <v>343</v>
      </c>
      <c r="J34" s="247">
        <v>186</v>
      </c>
      <c r="K34" s="247">
        <v>139</v>
      </c>
      <c r="L34" s="247">
        <v>286</v>
      </c>
      <c r="M34" s="247">
        <f>376-21</f>
        <v>355</v>
      </c>
      <c r="N34" s="247">
        <v>166</v>
      </c>
    </row>
    <row r="35" spans="2:14" s="244" customFormat="1">
      <c r="B35" s="240" t="s">
        <v>59</v>
      </c>
      <c r="C35" s="213">
        <v>601</v>
      </c>
      <c r="D35" s="213">
        <v>487</v>
      </c>
      <c r="E35" s="213">
        <v>1472</v>
      </c>
      <c r="F35" s="213">
        <v>917</v>
      </c>
      <c r="G35" s="213">
        <v>905</v>
      </c>
      <c r="H35" s="213">
        <v>847</v>
      </c>
      <c r="I35" s="213">
        <v>1657</v>
      </c>
      <c r="J35" s="213">
        <v>1125</v>
      </c>
      <c r="K35" s="213">
        <v>665</v>
      </c>
      <c r="L35" s="213">
        <v>641</v>
      </c>
      <c r="M35" s="213">
        <v>1389</v>
      </c>
      <c r="N35" s="213">
        <v>1092</v>
      </c>
    </row>
    <row r="36" spans="2:14" s="244" customFormat="1">
      <c r="B36" s="240" t="s">
        <v>60</v>
      </c>
      <c r="C36" s="213">
        <v>489</v>
      </c>
      <c r="D36" s="213">
        <v>542</v>
      </c>
      <c r="E36" s="213">
        <v>694</v>
      </c>
      <c r="F36" s="213">
        <v>676</v>
      </c>
      <c r="G36" s="213">
        <v>416</v>
      </c>
      <c r="H36" s="213">
        <v>455</v>
      </c>
      <c r="I36" s="213">
        <v>652</v>
      </c>
      <c r="J36" s="213">
        <v>588</v>
      </c>
      <c r="K36" s="213">
        <v>389</v>
      </c>
      <c r="L36" s="213">
        <v>506</v>
      </c>
      <c r="M36" s="213">
        <v>636</v>
      </c>
      <c r="N36" s="213">
        <v>635</v>
      </c>
    </row>
    <row r="37" spans="2:14" s="244" customFormat="1">
      <c r="B37" s="240" t="s">
        <v>265</v>
      </c>
      <c r="C37" s="248">
        <v>0</v>
      </c>
      <c r="D37" s="248">
        <v>0</v>
      </c>
      <c r="E37" s="248">
        <v>0</v>
      </c>
      <c r="F37" s="248">
        <v>0</v>
      </c>
      <c r="G37" s="248">
        <v>0</v>
      </c>
      <c r="H37" s="248">
        <v>0</v>
      </c>
      <c r="I37" s="248">
        <v>0</v>
      </c>
      <c r="J37" s="248">
        <v>0</v>
      </c>
      <c r="K37" s="248">
        <v>0</v>
      </c>
      <c r="L37" s="248">
        <v>0</v>
      </c>
      <c r="M37" s="248">
        <v>25</v>
      </c>
      <c r="N37" s="248">
        <v>0</v>
      </c>
    </row>
    <row r="38" spans="2:14">
      <c r="B38" s="244" t="s">
        <v>21</v>
      </c>
      <c r="C38" s="249">
        <f t="shared" ref="C38:G38" si="6">SUM(C34:C37)</f>
        <v>1246</v>
      </c>
      <c r="D38" s="249">
        <f t="shared" si="6"/>
        <v>1279</v>
      </c>
      <c r="E38" s="249">
        <f t="shared" si="6"/>
        <v>2556</v>
      </c>
      <c r="F38" s="249">
        <f t="shared" si="6"/>
        <v>1774</v>
      </c>
      <c r="G38" s="249">
        <f t="shared" si="6"/>
        <v>1484</v>
      </c>
      <c r="H38" s="249">
        <f t="shared" ref="H38:I38" si="7">SUM(H34:H37)</f>
        <v>1555</v>
      </c>
      <c r="I38" s="249">
        <f t="shared" si="7"/>
        <v>2652</v>
      </c>
      <c r="J38" s="249">
        <f t="shared" ref="J38:K38" si="8">SUM(J34:J37)</f>
        <v>1899</v>
      </c>
      <c r="K38" s="249">
        <f t="shared" si="8"/>
        <v>1193</v>
      </c>
      <c r="L38" s="249">
        <f t="shared" ref="L38:M38" si="9">SUM(L34:L37)</f>
        <v>1433</v>
      </c>
      <c r="M38" s="249">
        <f t="shared" si="9"/>
        <v>2405</v>
      </c>
      <c r="N38" s="249">
        <f t="shared" ref="N38" si="10">SUM(N34:N37)</f>
        <v>1893</v>
      </c>
    </row>
    <row r="39" spans="2:14">
      <c r="C39" s="213"/>
      <c r="D39" s="213"/>
      <c r="E39" s="213"/>
      <c r="F39" s="213"/>
      <c r="G39" s="213"/>
      <c r="H39" s="213"/>
      <c r="I39" s="213"/>
      <c r="J39" s="213"/>
      <c r="K39" s="213"/>
      <c r="L39" s="213"/>
      <c r="M39" s="213"/>
      <c r="N39" s="213"/>
    </row>
    <row r="40" spans="2:14">
      <c r="B40" s="240" t="s">
        <v>244</v>
      </c>
      <c r="C40" s="213">
        <v>0</v>
      </c>
      <c r="D40" s="213">
        <v>0</v>
      </c>
      <c r="E40" s="213">
        <v>0</v>
      </c>
      <c r="F40" s="213">
        <v>0</v>
      </c>
      <c r="G40" s="213">
        <v>0</v>
      </c>
      <c r="H40" s="213">
        <v>0</v>
      </c>
      <c r="I40" s="213">
        <v>0</v>
      </c>
      <c r="J40" s="213">
        <v>0</v>
      </c>
      <c r="K40" s="213">
        <v>0</v>
      </c>
      <c r="L40" s="213">
        <v>2211</v>
      </c>
      <c r="M40" s="213">
        <v>4668</v>
      </c>
      <c r="N40" s="213">
        <v>4320</v>
      </c>
    </row>
    <row r="41" spans="2:14" s="244" customFormat="1">
      <c r="B41" s="240" t="s">
        <v>12</v>
      </c>
      <c r="C41" s="213">
        <v>97</v>
      </c>
      <c r="D41" s="213">
        <v>95</v>
      </c>
      <c r="E41" s="213">
        <v>55</v>
      </c>
      <c r="F41" s="213">
        <v>57</v>
      </c>
      <c r="G41" s="213">
        <v>61</v>
      </c>
      <c r="H41" s="213">
        <v>60</v>
      </c>
      <c r="I41" s="213">
        <v>25</v>
      </c>
      <c r="J41" s="213">
        <v>83</v>
      </c>
      <c r="K41" s="213">
        <v>77</v>
      </c>
      <c r="L41" s="213">
        <v>71</v>
      </c>
      <c r="M41" s="213">
        <v>66</v>
      </c>
      <c r="N41" s="213">
        <v>86</v>
      </c>
    </row>
    <row r="42" spans="2:14">
      <c r="B42" s="240" t="s">
        <v>10</v>
      </c>
      <c r="C42" s="248">
        <v>164</v>
      </c>
      <c r="D42" s="248">
        <v>168</v>
      </c>
      <c r="E42" s="248">
        <v>174</v>
      </c>
      <c r="F42" s="248">
        <v>165</v>
      </c>
      <c r="G42" s="248">
        <v>160</v>
      </c>
      <c r="H42" s="248">
        <v>163</v>
      </c>
      <c r="I42" s="248">
        <v>206</v>
      </c>
      <c r="J42" s="248">
        <v>208</v>
      </c>
      <c r="K42" s="248">
        <v>206</v>
      </c>
      <c r="L42" s="248">
        <v>206</v>
      </c>
      <c r="M42" s="248">
        <v>251</v>
      </c>
      <c r="N42" s="248">
        <v>305</v>
      </c>
    </row>
    <row r="43" spans="2:14">
      <c r="B43" s="244" t="s">
        <v>18</v>
      </c>
      <c r="C43" s="249">
        <f t="shared" ref="C43:G43" si="11">SUM(C38:C42)</f>
        <v>1507</v>
      </c>
      <c r="D43" s="249">
        <f t="shared" si="11"/>
        <v>1542</v>
      </c>
      <c r="E43" s="249">
        <f t="shared" si="11"/>
        <v>2785</v>
      </c>
      <c r="F43" s="249">
        <f t="shared" si="11"/>
        <v>1996</v>
      </c>
      <c r="G43" s="249">
        <f t="shared" si="11"/>
        <v>1705</v>
      </c>
      <c r="H43" s="249">
        <f t="shared" ref="H43:I43" si="12">SUM(H38:H42)</f>
        <v>1778</v>
      </c>
      <c r="I43" s="249">
        <f t="shared" si="12"/>
        <v>2883</v>
      </c>
      <c r="J43" s="249">
        <f t="shared" ref="J43:K43" si="13">SUM(J38:J42)</f>
        <v>2190</v>
      </c>
      <c r="K43" s="249">
        <f t="shared" si="13"/>
        <v>1476</v>
      </c>
      <c r="L43" s="249">
        <f t="shared" ref="L43:M43" si="14">SUM(L38:L42)</f>
        <v>3921</v>
      </c>
      <c r="M43" s="249">
        <f t="shared" si="14"/>
        <v>7390</v>
      </c>
      <c r="N43" s="249">
        <f t="shared" ref="N43" si="15">SUM(N38:N42)</f>
        <v>6604</v>
      </c>
    </row>
    <row r="44" spans="2:14">
      <c r="C44" s="213"/>
      <c r="D44" s="213"/>
      <c r="E44" s="213"/>
      <c r="F44" s="213"/>
      <c r="G44" s="213"/>
      <c r="H44" s="213"/>
      <c r="I44" s="213"/>
      <c r="J44" s="213"/>
      <c r="K44" s="213"/>
      <c r="L44" s="213"/>
      <c r="M44" s="213"/>
      <c r="N44" s="213"/>
    </row>
    <row r="45" spans="2:14">
      <c r="B45" s="240" t="s">
        <v>19</v>
      </c>
      <c r="C45" s="213">
        <v>0</v>
      </c>
      <c r="D45" s="213">
        <v>0</v>
      </c>
      <c r="E45" s="213">
        <v>0</v>
      </c>
      <c r="F45" s="213">
        <v>0</v>
      </c>
      <c r="G45" s="213">
        <v>0</v>
      </c>
      <c r="H45" s="213">
        <v>0</v>
      </c>
      <c r="I45" s="213">
        <v>0</v>
      </c>
      <c r="J45" s="213">
        <v>0</v>
      </c>
      <c r="K45" s="213">
        <v>0</v>
      </c>
      <c r="L45" s="213">
        <v>0</v>
      </c>
      <c r="M45" s="213">
        <v>0</v>
      </c>
      <c r="N45" s="213">
        <v>0</v>
      </c>
    </row>
    <row r="46" spans="2:14">
      <c r="B46" s="240" t="s">
        <v>61</v>
      </c>
      <c r="C46" s="213">
        <v>9735</v>
      </c>
      <c r="D46" s="213">
        <v>9751</v>
      </c>
      <c r="E46" s="213">
        <v>9616</v>
      </c>
      <c r="F46" s="213">
        <v>9391</v>
      </c>
      <c r="G46" s="213">
        <v>9375</v>
      </c>
      <c r="H46" s="213">
        <v>9418</v>
      </c>
      <c r="I46" s="213">
        <v>9450</v>
      </c>
      <c r="J46" s="213">
        <v>9498</v>
      </c>
      <c r="K46" s="213">
        <v>9541</v>
      </c>
      <c r="L46" s="213">
        <v>9608</v>
      </c>
      <c r="M46" s="213">
        <v>9682</v>
      </c>
      <c r="N46" s="213">
        <v>9812</v>
      </c>
    </row>
    <row r="47" spans="2:14">
      <c r="B47" s="240" t="s">
        <v>62</v>
      </c>
      <c r="C47" s="213">
        <v>0</v>
      </c>
      <c r="D47" s="213">
        <v>0</v>
      </c>
      <c r="E47" s="213">
        <v>0</v>
      </c>
      <c r="F47" s="213">
        <v>0</v>
      </c>
      <c r="G47" s="213">
        <v>0</v>
      </c>
      <c r="H47" s="213">
        <v>0</v>
      </c>
      <c r="I47" s="213">
        <v>0</v>
      </c>
      <c r="J47" s="213">
        <v>0</v>
      </c>
      <c r="K47" s="213">
        <v>0</v>
      </c>
      <c r="L47" s="213">
        <v>0</v>
      </c>
      <c r="M47" s="213">
        <v>-5814</v>
      </c>
      <c r="N47" s="213">
        <v>-5783</v>
      </c>
    </row>
    <row r="48" spans="2:14">
      <c r="B48" s="240" t="s">
        <v>35</v>
      </c>
      <c r="C48" s="213">
        <v>701</v>
      </c>
      <c r="D48" s="213">
        <v>849</v>
      </c>
      <c r="E48" s="213">
        <v>948</v>
      </c>
      <c r="F48" s="213">
        <v>1128</v>
      </c>
      <c r="G48" s="213">
        <v>1313</v>
      </c>
      <c r="H48" s="213">
        <v>1539</v>
      </c>
      <c r="I48" s="213">
        <v>1893</v>
      </c>
      <c r="J48" s="213">
        <v>2132</v>
      </c>
      <c r="K48" s="213">
        <v>2456</v>
      </c>
      <c r="L48" s="213">
        <v>2513</v>
      </c>
      <c r="M48" s="213">
        <v>2686</v>
      </c>
      <c r="N48" s="213">
        <v>2832</v>
      </c>
    </row>
    <row r="49" spans="2:14">
      <c r="B49" s="240" t="s">
        <v>178</v>
      </c>
      <c r="C49" s="213">
        <v>29</v>
      </c>
      <c r="D49" s="213">
        <v>-29</v>
      </c>
      <c r="E49" s="213">
        <v>-72</v>
      </c>
      <c r="F49" s="213">
        <v>-33</v>
      </c>
      <c r="G49" s="213">
        <v>-124</v>
      </c>
      <c r="H49" s="213">
        <v>-74</v>
      </c>
      <c r="I49" s="213">
        <v>-26</v>
      </c>
      <c r="J49" s="213">
        <v>-95</v>
      </c>
      <c r="K49" s="213">
        <v>-62</v>
      </c>
      <c r="L49" s="213">
        <v>18</v>
      </c>
      <c r="M49" s="213">
        <v>68</v>
      </c>
      <c r="N49" s="213">
        <v>63</v>
      </c>
    </row>
    <row r="50" spans="2:14">
      <c r="B50" s="244" t="s">
        <v>22</v>
      </c>
      <c r="C50" s="252">
        <f t="shared" ref="C50:G50" si="16">SUM(C45:C49)</f>
        <v>10465</v>
      </c>
      <c r="D50" s="252">
        <f t="shared" si="16"/>
        <v>10571</v>
      </c>
      <c r="E50" s="252">
        <f t="shared" si="16"/>
        <v>10492</v>
      </c>
      <c r="F50" s="252">
        <f t="shared" si="16"/>
        <v>10486</v>
      </c>
      <c r="G50" s="252">
        <f t="shared" si="16"/>
        <v>10564</v>
      </c>
      <c r="H50" s="252">
        <f t="shared" ref="H50:I50" si="17">SUM(H45:H49)</f>
        <v>10883</v>
      </c>
      <c r="I50" s="252">
        <f t="shared" si="17"/>
        <v>11317</v>
      </c>
      <c r="J50" s="252">
        <f t="shared" ref="J50:K50" si="18">SUM(J45:J49)</f>
        <v>11535</v>
      </c>
      <c r="K50" s="252">
        <f t="shared" si="18"/>
        <v>11935</v>
      </c>
      <c r="L50" s="252">
        <f t="shared" ref="L50:M50" si="19">SUM(L45:L49)</f>
        <v>12139</v>
      </c>
      <c r="M50" s="252">
        <f t="shared" si="19"/>
        <v>6622</v>
      </c>
      <c r="N50" s="252">
        <f t="shared" ref="N50" si="20">SUM(N45:N49)</f>
        <v>6924</v>
      </c>
    </row>
    <row r="51" spans="2:14">
      <c r="B51" s="244"/>
      <c r="C51" s="252"/>
      <c r="D51" s="252"/>
      <c r="E51" s="252"/>
      <c r="F51" s="252"/>
      <c r="G51" s="252"/>
      <c r="H51" s="252"/>
      <c r="I51" s="252"/>
      <c r="J51" s="252"/>
      <c r="K51" s="252"/>
      <c r="L51" s="252"/>
      <c r="M51" s="252"/>
      <c r="N51" s="252"/>
    </row>
    <row r="52" spans="2:14" ht="12.75" thickBot="1">
      <c r="B52" s="244" t="s">
        <v>23</v>
      </c>
      <c r="C52" s="250">
        <f t="shared" ref="C52:G52" si="21">C43+C50</f>
        <v>11972</v>
      </c>
      <c r="D52" s="250">
        <f t="shared" si="21"/>
        <v>12113</v>
      </c>
      <c r="E52" s="250">
        <f t="shared" si="21"/>
        <v>13277</v>
      </c>
      <c r="F52" s="250">
        <f t="shared" si="21"/>
        <v>12482</v>
      </c>
      <c r="G52" s="250">
        <f t="shared" si="21"/>
        <v>12269</v>
      </c>
      <c r="H52" s="250">
        <f t="shared" ref="H52:I52" si="22">H43+H50</f>
        <v>12661</v>
      </c>
      <c r="I52" s="250">
        <f t="shared" si="22"/>
        <v>14200</v>
      </c>
      <c r="J52" s="250">
        <f t="shared" ref="J52:K52" si="23">J43+J50</f>
        <v>13725</v>
      </c>
      <c r="K52" s="250">
        <f t="shared" si="23"/>
        <v>13411</v>
      </c>
      <c r="L52" s="250">
        <f t="shared" ref="L52:M52" si="24">L43+L50</f>
        <v>16060</v>
      </c>
      <c r="M52" s="250">
        <f t="shared" si="24"/>
        <v>14012</v>
      </c>
      <c r="N52" s="250">
        <f t="shared" ref="N52" si="25">N43+N50</f>
        <v>13528</v>
      </c>
    </row>
  </sheetData>
  <mergeCells count="3">
    <mergeCell ref="A1:O1"/>
    <mergeCell ref="A2:O2"/>
    <mergeCell ref="A3:O3"/>
  </mergeCells>
  <pageMargins left="0.7" right="0.7" top="0.25" bottom="0.44" header="0.3" footer="0.3"/>
  <pageSetup scale="67" orientation="landscape" r:id="rId1"/>
  <headerFooter>
    <oddFooter>&amp;LActivision Blizzard, Inc.&amp;R&amp;P of &amp; 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888A179F-0915-4EA1-B8FE-9C11ACF31CC0}">
  <ds:schemaRef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www.w3.org/XML/1998/namespace"/>
    <ds:schemaRef ds:uri="http://schemas.microsoft.com/office/2006/metadata/properties"/>
    <ds:schemaRef ds:uri="64b9f78e-1638-4d50-90be-e6eae294b66a"/>
    <ds:schemaRef ds:uri="http://purl.org/dc/dcmitype/"/>
    <ds:schemaRef ds:uri="http://purl.org/dc/terms/"/>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21</vt:i4>
      </vt:variant>
    </vt:vector>
  </HeadingPairs>
  <TitlesOfParts>
    <vt:vector size="37" baseType="lpstr">
      <vt:lpstr>Non-GAAP Financial Measures</vt:lpstr>
      <vt:lpstr>QTD P&amp;L</vt:lpstr>
      <vt:lpstr>TTM P&amp;L</vt:lpstr>
      <vt:lpstr>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2014</vt:lpstr>
      <vt:lpstr>GAAP to Non-GAAP Measures 2013</vt:lpstr>
      <vt:lpstr>GAAP to Non-GAAP Measures 2012</vt:lpstr>
      <vt:lpstr>GAAP to Non-GAAP Measures 2011</vt:lpstr>
      <vt:lpstr>GAAP_nonGAAPreconCY</vt:lpstr>
      <vt:lpstr>GAAP_nonGAAPreconCYQTR</vt:lpstr>
      <vt:lpstr>'Balance Sheet'!Print_Area</vt:lpstr>
      <vt:lpstr>'Cashflow Supplemental'!Print_Area</vt:lpstr>
      <vt:lpstr>'Cashflow Supplemental Qtrly'!Print_Area</vt:lpstr>
      <vt:lpstr>EBITDA!Print_Area</vt:lpstr>
      <vt:lpstr>'GAAP to Non-GAAP Measures 2011'!Print_Area</vt:lpstr>
      <vt:lpstr>'GAAP to Non-GAAP Measures 2012'!Print_Area</vt:lpstr>
      <vt:lpstr>'GAAP to Non-GAAP Measures 2013'!Print_Area</vt:lpstr>
      <vt:lpstr>'GAAP to Non-GAAP Measures 2014'!Print_Area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EBITDA!Print_Titles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Hsu, Evelyn</cp:lastModifiedBy>
  <cp:lastPrinted>2014-05-06T19:01:44Z</cp:lastPrinted>
  <dcterms:created xsi:type="dcterms:W3CDTF">2010-07-21T13:25:15Z</dcterms:created>
  <dcterms:modified xsi:type="dcterms:W3CDTF">2014-05-06T19:01:48Z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