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EBITDA and Adjusted 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4" sheetId="87" r:id="rId13"/>
    <sheet name="GAAP to Non-GAAP Measures 2013" sheetId="84" r:id="rId14"/>
    <sheet name="GAAP to Non-GAAP Measures 2012" sheetId="82" r:id="rId15"/>
  </sheets>
  <definedNames>
    <definedName name="d" localSheetId="9">#REF!</definedName>
    <definedName name="d" localSheetId="3">#REF!</definedName>
    <definedName name="d" localSheetId="12">#REF!</definedName>
    <definedName name="d" localSheetId="6">#REF!</definedName>
    <definedName name="d">#REF!</definedName>
    <definedName name="GAAP_nonGAAPreconCY" localSheetId="14">'GAAP to Non-GAAP Measures 2012'!#REF!</definedName>
    <definedName name="GAAP_nonGAAPreconCY" localSheetId="13">'GAAP to Non-GAAP Measures 2013'!#REF!</definedName>
    <definedName name="GAAP_nonGAAPreconCY" localSheetId="12">'GAAP to Non-GAAP Measures 2014'!#REF!</definedName>
    <definedName name="GAAP_nonGAAPreconCY">#REF!</definedName>
    <definedName name="GAAP_nonGAAPreconCYQTR" localSheetId="14">'GAAP to Non-GAAP Measures 2012'!#REF!</definedName>
    <definedName name="GAAP_nonGAAPreconCYQTR" localSheetId="13">'GAAP to Non-GAAP Measures 2013'!#REF!</definedName>
    <definedName name="GAAP_nonGAAPreconCYQTR" localSheetId="12">'GAAP to Non-GAAP Measures 2014'!#REF!</definedName>
    <definedName name="GAAP_nonGAAPreconCYQTR">#REF!</definedName>
    <definedName name="GAAP_NONGAAPreconPY" localSheetId="10">#REF!</definedName>
    <definedName name="GAAP_NONGAAPreconPY" localSheetId="9">#REF!</definedName>
    <definedName name="GAAP_NONGAAPreconPY" localSheetId="3">#REF!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Sheet'!$A$1:$O$51</definedName>
    <definedName name="_xlnm.Print_Area" localSheetId="10">'Cashflow Supplemental'!$A$1:$H$16</definedName>
    <definedName name="_xlnm.Print_Area" localSheetId="9">'Cashflow Supplemental Qtrly'!$A$1:$P$22</definedName>
    <definedName name="_xlnm.Print_Area" localSheetId="3">'EBITDA and Adjusted EBITDA'!$A$1:$S$23</definedName>
    <definedName name="_xlnm.Print_Area" localSheetId="14">'GAAP to Non-GAAP Measures 2012'!$B$1:$N$74</definedName>
    <definedName name="_xlnm.Print_Area" localSheetId="13">'GAAP to Non-GAAP Measures 2013'!$B$1:$N$80</definedName>
    <definedName name="_xlnm.Print_Area" localSheetId="12">'GAAP to Non-GAAP Measures 2014'!$B$1:$N$81</definedName>
    <definedName name="_xlnm.Print_Area" localSheetId="0">'Non-GAAP Financial Measures'!$A$1:$R$26</definedName>
    <definedName name="_xlnm.Print_Area" localSheetId="4">'NR and OI by Segment'!$B$1:$T$38</definedName>
    <definedName name="_xlnm.Print_Area" localSheetId="1">'QTD P&amp;L'!$A$1:$Q$104</definedName>
    <definedName name="_xlnm.Print_Area" localSheetId="7">'Rev Mix by Distribution'!$A$1:$R$35</definedName>
    <definedName name="_xlnm.Print_Area" localSheetId="5">'Rev Mix by Geographic Region'!$B$1:$T$31</definedName>
    <definedName name="_xlnm.Print_Area" localSheetId="6">'Rev Mix by Platform'!$A$1:$T$63</definedName>
    <definedName name="_xlnm.Print_Area" localSheetId="2">'TTM P&amp;L'!$A$1:$Q$113</definedName>
    <definedName name="_xlnm.Print_Titles" localSheetId="3">'EBITDA and Adjusted EBITDA'!$1:$4</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Q24" i="76" l="1"/>
  <c r="Q27" i="76" s="1"/>
  <c r="Q18" i="76"/>
  <c r="Q17" i="76"/>
  <c r="Q11" i="76"/>
  <c r="Q14" i="76" s="1"/>
  <c r="L24" i="76"/>
  <c r="L27" i="76" s="1"/>
  <c r="L18" i="76"/>
  <c r="L19" i="76" s="1"/>
  <c r="L17" i="76"/>
  <c r="L11" i="76"/>
  <c r="L14" i="76" s="1"/>
  <c r="G24" i="76"/>
  <c r="G27" i="76" s="1"/>
  <c r="G18" i="76"/>
  <c r="G17" i="76"/>
  <c r="G11" i="76"/>
  <c r="G14" i="76" s="1"/>
  <c r="S47" i="88"/>
  <c r="S50" i="88" s="1"/>
  <c r="S53" i="88" s="1"/>
  <c r="S35" i="88"/>
  <c r="S31" i="88"/>
  <c r="S30" i="88"/>
  <c r="S33" i="88" s="1"/>
  <c r="S28" i="88"/>
  <c r="S27" i="88"/>
  <c r="S16" i="88"/>
  <c r="S19" i="88" s="1"/>
  <c r="S23" i="88" s="1"/>
  <c r="N47" i="88"/>
  <c r="N50" i="88" s="1"/>
  <c r="N53" i="88" s="1"/>
  <c r="N35" i="88"/>
  <c r="N31" i="88"/>
  <c r="N30" i="88"/>
  <c r="N33" i="88" s="1"/>
  <c r="N28" i="88"/>
  <c r="N27" i="88"/>
  <c r="N16" i="88"/>
  <c r="N19" i="88" s="1"/>
  <c r="N23" i="88" s="1"/>
  <c r="R31" i="88"/>
  <c r="R30" i="88"/>
  <c r="Q31" i="88"/>
  <c r="Q30" i="88"/>
  <c r="P31" i="88"/>
  <c r="P30" i="88"/>
  <c r="O31" i="88"/>
  <c r="O30" i="88"/>
  <c r="M31" i="88"/>
  <c r="M30" i="88"/>
  <c r="L31" i="88"/>
  <c r="L30" i="88"/>
  <c r="K31" i="88"/>
  <c r="K30" i="88"/>
  <c r="J31" i="88"/>
  <c r="J30" i="88"/>
  <c r="I31" i="88"/>
  <c r="I30" i="88"/>
  <c r="E31" i="88"/>
  <c r="E30" i="88"/>
  <c r="F31" i="88"/>
  <c r="F30" i="88"/>
  <c r="G31" i="88"/>
  <c r="G30" i="88"/>
  <c r="H31" i="88"/>
  <c r="H30" i="88"/>
  <c r="I47" i="88"/>
  <c r="I50" i="88" s="1"/>
  <c r="I53" i="88" s="1"/>
  <c r="I35" i="88"/>
  <c r="I28" i="88"/>
  <c r="I27" i="88"/>
  <c r="I16" i="88"/>
  <c r="I19" i="88" s="1"/>
  <c r="I23" i="88" s="1"/>
  <c r="S27" i="62"/>
  <c r="S19" i="62"/>
  <c r="S18" i="62"/>
  <c r="S17" i="62"/>
  <c r="S14" i="62"/>
  <c r="S12" i="62"/>
  <c r="N27" i="62"/>
  <c r="N19" i="62"/>
  <c r="N18" i="62"/>
  <c r="N17" i="62"/>
  <c r="N14" i="62"/>
  <c r="N12" i="62"/>
  <c r="I17" i="62"/>
  <c r="I18" i="62"/>
  <c r="I20" i="62" s="1"/>
  <c r="I19" i="62"/>
  <c r="I27" i="62"/>
  <c r="I14" i="62"/>
  <c r="I12" i="62"/>
  <c r="N22" i="61"/>
  <c r="N29" i="61" s="1"/>
  <c r="N12" i="61"/>
  <c r="N16" i="61" s="1"/>
  <c r="I31" i="61"/>
  <c r="I29" i="61"/>
  <c r="I22" i="61"/>
  <c r="I16" i="61"/>
  <c r="I12" i="61"/>
  <c r="S22" i="61"/>
  <c r="S29" i="61" s="1"/>
  <c r="S12" i="61"/>
  <c r="S31" i="61" s="1"/>
  <c r="Q19" i="76" l="1"/>
  <c r="G19" i="76"/>
  <c r="S36" i="88"/>
  <c r="N36" i="88"/>
  <c r="I33" i="88"/>
  <c r="I36" i="88" s="1"/>
  <c r="S20" i="62"/>
  <c r="N20" i="62"/>
  <c r="N31" i="61"/>
  <c r="S16" i="61"/>
  <c r="O15" i="86"/>
  <c r="O14" i="86"/>
  <c r="F71" i="87" l="1"/>
  <c r="B65" i="87"/>
  <c r="L62" i="87"/>
  <c r="K62" i="87"/>
  <c r="J62" i="87"/>
  <c r="I62" i="87"/>
  <c r="H62" i="87"/>
  <c r="G62" i="87"/>
  <c r="F62" i="87"/>
  <c r="E62" i="87"/>
  <c r="M61" i="87"/>
  <c r="E70" i="87" s="1"/>
  <c r="M60" i="87"/>
  <c r="E69" i="87" s="1"/>
  <c r="M59" i="87"/>
  <c r="E68" i="87" s="1"/>
  <c r="M58" i="87"/>
  <c r="E67" i="87" s="1"/>
  <c r="M57" i="87"/>
  <c r="F50" i="75"/>
  <c r="F38" i="75"/>
  <c r="F28" i="75"/>
  <c r="D10" i="81"/>
  <c r="D9" i="81"/>
  <c r="O12" i="86"/>
  <c r="N49" i="59"/>
  <c r="N37" i="59"/>
  <c r="N42" i="59" s="1"/>
  <c r="N18" i="59"/>
  <c r="N28" i="59" s="1"/>
  <c r="P24" i="76"/>
  <c r="P27" i="76" s="1"/>
  <c r="P18" i="76"/>
  <c r="P17" i="76"/>
  <c r="P11" i="76"/>
  <c r="P14" i="76" s="1"/>
  <c r="R35" i="88"/>
  <c r="R28" i="88"/>
  <c r="R27" i="88"/>
  <c r="R27" i="62"/>
  <c r="R19" i="62"/>
  <c r="R18" i="62"/>
  <c r="R17" i="62"/>
  <c r="R14" i="62"/>
  <c r="R12" i="62"/>
  <c r="R22" i="61"/>
  <c r="R12" i="61"/>
  <c r="R16" i="61" s="1"/>
  <c r="P11" i="85"/>
  <c r="P10" i="85"/>
  <c r="P9" i="85"/>
  <c r="P108" i="78"/>
  <c r="P104" i="78"/>
  <c r="P100" i="78"/>
  <c r="P91" i="78"/>
  <c r="P110" i="78"/>
  <c r="P103" i="78"/>
  <c r="P102" i="78"/>
  <c r="P99" i="78"/>
  <c r="P105" i="78"/>
  <c r="P64" i="78"/>
  <c r="P96" i="78" s="1"/>
  <c r="P63" i="78"/>
  <c r="P95" i="78" s="1"/>
  <c r="P62" i="78"/>
  <c r="P94" i="78" s="1"/>
  <c r="P40" i="78"/>
  <c r="P39" i="78"/>
  <c r="P36" i="78"/>
  <c r="P56" i="78"/>
  <c r="P54" i="78"/>
  <c r="P51" i="78"/>
  <c r="P50" i="78"/>
  <c r="P49" i="78"/>
  <c r="P48" i="78"/>
  <c r="P47" i="78"/>
  <c r="P46" i="78"/>
  <c r="P45" i="78"/>
  <c r="P102" i="57"/>
  <c r="P100" i="57"/>
  <c r="P97" i="57"/>
  <c r="P96" i="57"/>
  <c r="P95" i="57"/>
  <c r="P94" i="57"/>
  <c r="P93" i="57"/>
  <c r="P92" i="57"/>
  <c r="P91" i="57"/>
  <c r="P84" i="57"/>
  <c r="P68" i="57"/>
  <c r="P98" i="57" s="1"/>
  <c r="P57" i="57"/>
  <c r="P88" i="57" s="1"/>
  <c r="P56" i="57"/>
  <c r="P87" i="57" s="1"/>
  <c r="P52" i="57"/>
  <c r="P50" i="57"/>
  <c r="P47" i="57"/>
  <c r="P46" i="57"/>
  <c r="P45" i="57"/>
  <c r="P44" i="57"/>
  <c r="P43" i="57"/>
  <c r="P42" i="57"/>
  <c r="P41" i="57"/>
  <c r="P38" i="57"/>
  <c r="P37" i="57"/>
  <c r="P34" i="57"/>
  <c r="P18" i="57"/>
  <c r="P19" i="57" s="1"/>
  <c r="P20" i="78" l="1"/>
  <c r="P52" i="78" s="1"/>
  <c r="F54" i="75"/>
  <c r="M62" i="87"/>
  <c r="R16" i="88"/>
  <c r="R19" i="88" s="1"/>
  <c r="R23" i="88" s="1"/>
  <c r="R31" i="61"/>
  <c r="P13" i="85"/>
  <c r="P21" i="78"/>
  <c r="P53" i="78" s="1"/>
  <c r="E66" i="87"/>
  <c r="E71" i="87" s="1"/>
  <c r="D11" i="81"/>
  <c r="O16" i="86"/>
  <c r="N51" i="59"/>
  <c r="P19" i="76"/>
  <c r="R47" i="88"/>
  <c r="R50" i="88" s="1"/>
  <c r="R53" i="88" s="1"/>
  <c r="R20" i="62"/>
  <c r="R29" i="61"/>
  <c r="P44" i="78"/>
  <c r="P101" i="78"/>
  <c r="P75" i="78"/>
  <c r="P21" i="57"/>
  <c r="P49" i="57"/>
  <c r="P48" i="57"/>
  <c r="P69" i="57"/>
  <c r="O90" i="78"/>
  <c r="N90" i="78"/>
  <c r="M90" i="78"/>
  <c r="K90" i="78"/>
  <c r="J90" i="78"/>
  <c r="I90" i="78"/>
  <c r="H91" i="78"/>
  <c r="O89" i="78"/>
  <c r="N89" i="78"/>
  <c r="M89" i="78"/>
  <c r="K89" i="78"/>
  <c r="J89" i="78"/>
  <c r="I89" i="78"/>
  <c r="F91" i="78"/>
  <c r="O88" i="78"/>
  <c r="N88" i="78"/>
  <c r="M88" i="78"/>
  <c r="K88" i="78"/>
  <c r="J88" i="78"/>
  <c r="I88" i="78"/>
  <c r="L91" i="78"/>
  <c r="G91" i="78"/>
  <c r="Q84" i="57"/>
  <c r="O84" i="57"/>
  <c r="N84" i="57"/>
  <c r="M84" i="57"/>
  <c r="L84" i="57"/>
  <c r="K84" i="57"/>
  <c r="J84" i="57"/>
  <c r="I84" i="57"/>
  <c r="H84" i="57"/>
  <c r="G84" i="57"/>
  <c r="F84" i="57"/>
  <c r="E84" i="57"/>
  <c r="N91" i="78" l="1"/>
  <c r="K91" i="78"/>
  <c r="O91" i="78"/>
  <c r="P23" i="78"/>
  <c r="P55" i="78" s="1"/>
  <c r="R33" i="88"/>
  <c r="R36" i="88" s="1"/>
  <c r="P106" i="78"/>
  <c r="P76" i="78"/>
  <c r="J91" i="78"/>
  <c r="P51" i="57"/>
  <c r="P23" i="57"/>
  <c r="P53" i="57" s="1"/>
  <c r="P99" i="57"/>
  <c r="P71" i="57"/>
  <c r="E91" i="78"/>
  <c r="M91" i="78"/>
  <c r="I91" i="78"/>
  <c r="M42" i="87"/>
  <c r="E51" i="87" s="1"/>
  <c r="P25" i="78" l="1"/>
  <c r="P57" i="78" s="1"/>
  <c r="P107" i="78"/>
  <c r="P78" i="78"/>
  <c r="P73" i="57"/>
  <c r="P103" i="57" s="1"/>
  <c r="P101" i="57"/>
  <c r="F53" i="87"/>
  <c r="P109" i="78" l="1"/>
  <c r="P80" i="78"/>
  <c r="P111" i="78" s="1"/>
  <c r="N15" i="86"/>
  <c r="N14" i="86"/>
  <c r="N12" i="86"/>
  <c r="M49" i="59"/>
  <c r="M37" i="59"/>
  <c r="M42" i="59" s="1"/>
  <c r="M18" i="59"/>
  <c r="M28" i="59" s="1"/>
  <c r="O24" i="76"/>
  <c r="O27" i="76" s="1"/>
  <c r="O18" i="76"/>
  <c r="O17" i="76"/>
  <c r="O11" i="76"/>
  <c r="O14" i="76" s="1"/>
  <c r="Q35" i="88"/>
  <c r="Q28" i="88"/>
  <c r="Q27" i="88"/>
  <c r="Q16" i="88"/>
  <c r="Q19" i="88" s="1"/>
  <c r="Q23" i="88" s="1"/>
  <c r="Q27" i="62"/>
  <c r="Q19" i="62"/>
  <c r="Q18" i="62"/>
  <c r="Q17" i="62"/>
  <c r="Q14" i="62"/>
  <c r="Q12" i="62"/>
  <c r="Q22" i="61"/>
  <c r="Q29" i="61" s="1"/>
  <c r="Q12" i="61"/>
  <c r="Q16" i="61" s="1"/>
  <c r="R18" i="85"/>
  <c r="P18" i="85" s="1"/>
  <c r="O13" i="85"/>
  <c r="O19" i="85" s="1"/>
  <c r="O85" i="78"/>
  <c r="O84" i="78"/>
  <c r="O81" i="78"/>
  <c r="O79" i="78"/>
  <c r="O77" i="78"/>
  <c r="O74" i="78"/>
  <c r="O73" i="78"/>
  <c r="O72" i="78"/>
  <c r="O71" i="78"/>
  <c r="O70" i="78"/>
  <c r="O69" i="78"/>
  <c r="O68" i="78"/>
  <c r="O66" i="78"/>
  <c r="O64" i="78"/>
  <c r="O96" i="78" s="1"/>
  <c r="O63" i="78"/>
  <c r="O95" i="78" s="1"/>
  <c r="O62" i="78"/>
  <c r="O94" i="78" s="1"/>
  <c r="O40" i="78"/>
  <c r="O39" i="78"/>
  <c r="O35" i="78"/>
  <c r="O34" i="78"/>
  <c r="O33" i="78"/>
  <c r="O30" i="78"/>
  <c r="O29" i="78"/>
  <c r="O26" i="78"/>
  <c r="O24" i="78"/>
  <c r="O22" i="78"/>
  <c r="O18" i="78"/>
  <c r="O17" i="78"/>
  <c r="O16" i="78"/>
  <c r="O15" i="78"/>
  <c r="O14" i="78"/>
  <c r="O13" i="78"/>
  <c r="O12" i="78"/>
  <c r="O10" i="78"/>
  <c r="O102" i="57"/>
  <c r="O100" i="57"/>
  <c r="O97" i="57"/>
  <c r="O96" i="57"/>
  <c r="O95" i="57"/>
  <c r="O94" i="57"/>
  <c r="O93" i="57"/>
  <c r="O92" i="57"/>
  <c r="O91" i="57"/>
  <c r="O68" i="57"/>
  <c r="O98" i="57" s="1"/>
  <c r="O57" i="57"/>
  <c r="O88" i="57" s="1"/>
  <c r="O56" i="57"/>
  <c r="O87" i="57" s="1"/>
  <c r="O52" i="57"/>
  <c r="O50" i="57"/>
  <c r="O47" i="57"/>
  <c r="O46" i="57"/>
  <c r="O45" i="57"/>
  <c r="O44" i="57"/>
  <c r="O43" i="57"/>
  <c r="O42" i="57"/>
  <c r="O41" i="57"/>
  <c r="O38" i="57"/>
  <c r="O37" i="57"/>
  <c r="O34" i="57"/>
  <c r="O18" i="57"/>
  <c r="O48" i="57" s="1"/>
  <c r="P19" i="85" l="1"/>
  <c r="O49" i="78"/>
  <c r="O54" i="78"/>
  <c r="O46" i="78"/>
  <c r="O50" i="78"/>
  <c r="O56" i="78"/>
  <c r="O47" i="78"/>
  <c r="O45" i="78"/>
  <c r="Q47" i="88"/>
  <c r="Q50" i="88" s="1"/>
  <c r="Q53" i="88" s="1"/>
  <c r="O105" i="78"/>
  <c r="O104" i="78"/>
  <c r="O108" i="78"/>
  <c r="O102" i="78"/>
  <c r="O99" i="78"/>
  <c r="O103" i="78"/>
  <c r="O110" i="78"/>
  <c r="O100" i="78"/>
  <c r="O36" i="78"/>
  <c r="O20" i="78"/>
  <c r="O52" i="78" s="1"/>
  <c r="O48" i="78"/>
  <c r="O51" i="78"/>
  <c r="N16" i="86"/>
  <c r="M51" i="59"/>
  <c r="O19" i="76"/>
  <c r="Q20" i="62"/>
  <c r="Q31" i="61"/>
  <c r="O44" i="78"/>
  <c r="O101" i="78"/>
  <c r="O75" i="78"/>
  <c r="O19" i="57"/>
  <c r="O69" i="57"/>
  <c r="M15" i="86"/>
  <c r="M14" i="86"/>
  <c r="M16" i="86" s="1"/>
  <c r="Q33" i="88" l="1"/>
  <c r="Q36" i="88" s="1"/>
  <c r="O21" i="78"/>
  <c r="O106" i="78"/>
  <c r="O76" i="78"/>
  <c r="O99" i="57"/>
  <c r="O71" i="57"/>
  <c r="O21" i="57"/>
  <c r="O49" i="57"/>
  <c r="M12" i="86"/>
  <c r="L49" i="59"/>
  <c r="L37" i="59"/>
  <c r="L42" i="59" s="1"/>
  <c r="L18" i="59"/>
  <c r="L28" i="59" s="1"/>
  <c r="N24" i="76"/>
  <c r="N27" i="76" s="1"/>
  <c r="N18" i="76"/>
  <c r="N17" i="76"/>
  <c r="N11" i="76"/>
  <c r="N14" i="76" s="1"/>
  <c r="P35" i="88"/>
  <c r="P28" i="88"/>
  <c r="P27" i="88"/>
  <c r="P27" i="62"/>
  <c r="P19" i="62"/>
  <c r="P18" i="62"/>
  <c r="P17" i="62"/>
  <c r="P14" i="62"/>
  <c r="P12" i="62"/>
  <c r="L51" i="59" l="1"/>
  <c r="O53" i="78"/>
  <c r="O23" i="78"/>
  <c r="O107" i="78"/>
  <c r="O78" i="78"/>
  <c r="O51" i="57"/>
  <c r="O23" i="57"/>
  <c r="O53" i="57" s="1"/>
  <c r="O73" i="57"/>
  <c r="O103" i="57" s="1"/>
  <c r="O101" i="57"/>
  <c r="P20" i="62"/>
  <c r="P16" i="88"/>
  <c r="P19" i="88" s="1"/>
  <c r="P23" i="88" s="1"/>
  <c r="N19" i="76"/>
  <c r="P47" i="88"/>
  <c r="P50" i="88" s="1"/>
  <c r="P53" i="88" s="1"/>
  <c r="P22" i="61"/>
  <c r="P29" i="61" s="1"/>
  <c r="P12" i="61"/>
  <c r="P16" i="61" s="1"/>
  <c r="N13" i="85"/>
  <c r="N19" i="85" s="1"/>
  <c r="N85" i="78"/>
  <c r="N84" i="78"/>
  <c r="N81" i="78"/>
  <c r="N79" i="78"/>
  <c r="N77" i="78"/>
  <c r="N74" i="78"/>
  <c r="N73" i="78"/>
  <c r="N72" i="78"/>
  <c r="N71" i="78"/>
  <c r="N70" i="78"/>
  <c r="N69" i="78"/>
  <c r="N68" i="78"/>
  <c r="N66" i="78"/>
  <c r="N64" i="78"/>
  <c r="N96" i="78" s="1"/>
  <c r="N63" i="78"/>
  <c r="N95" i="78" s="1"/>
  <c r="N62" i="78"/>
  <c r="N94" i="78" s="1"/>
  <c r="N40" i="78"/>
  <c r="N39" i="78"/>
  <c r="N35" i="78"/>
  <c r="N34" i="78"/>
  <c r="N33" i="78"/>
  <c r="N30" i="78"/>
  <c r="N29" i="78"/>
  <c r="N26" i="78"/>
  <c r="N24" i="78"/>
  <c r="N22" i="78"/>
  <c r="N18" i="78"/>
  <c r="N17" i="78"/>
  <c r="N16" i="78"/>
  <c r="N15" i="78"/>
  <c r="N14" i="78"/>
  <c r="N13" i="78"/>
  <c r="N12" i="78"/>
  <c r="N10" i="78"/>
  <c r="N102" i="57"/>
  <c r="N100" i="57"/>
  <c r="N97" i="57"/>
  <c r="N96" i="57"/>
  <c r="N95" i="57"/>
  <c r="N94" i="57"/>
  <c r="N93" i="57"/>
  <c r="N92" i="57"/>
  <c r="N91" i="57"/>
  <c r="N68" i="57"/>
  <c r="N98" i="57" s="1"/>
  <c r="N57" i="57"/>
  <c r="N88" i="57" s="1"/>
  <c r="N56" i="57"/>
  <c r="N87" i="57" s="1"/>
  <c r="N52" i="57"/>
  <c r="N50" i="57"/>
  <c r="N47" i="57"/>
  <c r="N46" i="57"/>
  <c r="N45" i="57"/>
  <c r="N44" i="57"/>
  <c r="N43" i="57"/>
  <c r="N42" i="57"/>
  <c r="N41" i="57"/>
  <c r="N38" i="57"/>
  <c r="N37" i="57"/>
  <c r="N34" i="57"/>
  <c r="N18" i="57"/>
  <c r="N19" i="57" s="1"/>
  <c r="O25" i="78" l="1"/>
  <c r="O57" i="78" s="1"/>
  <c r="O55" i="78"/>
  <c r="O109" i="78"/>
  <c r="O80" i="78"/>
  <c r="O111" i="78" s="1"/>
  <c r="N105" i="78"/>
  <c r="N102" i="78"/>
  <c r="N104" i="78"/>
  <c r="N103" i="78"/>
  <c r="N75" i="78"/>
  <c r="N106" i="78" s="1"/>
  <c r="N101" i="78"/>
  <c r="N108" i="78"/>
  <c r="N110" i="78"/>
  <c r="N36" i="78"/>
  <c r="N20" i="78"/>
  <c r="N52" i="78" s="1"/>
  <c r="N47" i="78"/>
  <c r="N51" i="78"/>
  <c r="N48" i="78"/>
  <c r="N45" i="78"/>
  <c r="N49" i="78"/>
  <c r="N54" i="78"/>
  <c r="N46" i="78"/>
  <c r="N50" i="78"/>
  <c r="N56" i="78"/>
  <c r="P33" i="88"/>
  <c r="P36" i="88" s="1"/>
  <c r="P31" i="61"/>
  <c r="N44" i="78"/>
  <c r="N100" i="78"/>
  <c r="N99" i="78"/>
  <c r="N49" i="57"/>
  <c r="N21" i="57"/>
  <c r="N48" i="57"/>
  <c r="N69" i="57"/>
  <c r="O35" i="88"/>
  <c r="M35" i="88"/>
  <c r="L35" i="88"/>
  <c r="K35" i="88"/>
  <c r="J35" i="88"/>
  <c r="H35" i="88"/>
  <c r="G35" i="88"/>
  <c r="F35" i="88"/>
  <c r="E35" i="88"/>
  <c r="O28" i="88"/>
  <c r="M28" i="88"/>
  <c r="L28" i="88"/>
  <c r="K28" i="88"/>
  <c r="J28" i="88"/>
  <c r="H28" i="88"/>
  <c r="G28" i="88"/>
  <c r="F28" i="88"/>
  <c r="E28" i="88"/>
  <c r="O27" i="88"/>
  <c r="M27" i="88"/>
  <c r="L27" i="88"/>
  <c r="K27" i="88"/>
  <c r="J27" i="88"/>
  <c r="H27" i="88"/>
  <c r="G27" i="88"/>
  <c r="F27" i="88"/>
  <c r="E27" i="88"/>
  <c r="N76" i="78" l="1"/>
  <c r="N107" i="78" s="1"/>
  <c r="N21" i="78"/>
  <c r="N53" i="78" s="1"/>
  <c r="E16" i="88"/>
  <c r="E19" i="88" s="1"/>
  <c r="E23" i="88" s="1"/>
  <c r="J16" i="88"/>
  <c r="J19" i="88" s="1"/>
  <c r="J23" i="88" s="1"/>
  <c r="N99" i="57"/>
  <c r="N71" i="57"/>
  <c r="N51" i="57"/>
  <c r="N23" i="57"/>
  <c r="N53" i="57" s="1"/>
  <c r="M33" i="88"/>
  <c r="M36" i="88" s="1"/>
  <c r="K33" i="88"/>
  <c r="K36" i="88" s="1"/>
  <c r="J47" i="88"/>
  <c r="J50" i="88" s="1"/>
  <c r="J53" i="88" s="1"/>
  <c r="G47" i="88"/>
  <c r="G50" i="88" s="1"/>
  <c r="G53" i="88" s="1"/>
  <c r="M16" i="88"/>
  <c r="M19" i="88" s="1"/>
  <c r="M23" i="88" s="1"/>
  <c r="E47" i="88"/>
  <c r="E50" i="88" s="1"/>
  <c r="E53" i="88" s="1"/>
  <c r="F16" i="88"/>
  <c r="F19" i="88" s="1"/>
  <c r="F23" i="88" s="1"/>
  <c r="G16" i="88"/>
  <c r="G19" i="88" s="1"/>
  <c r="G23" i="88" s="1"/>
  <c r="L16" i="88"/>
  <c r="L19" i="88" s="1"/>
  <c r="L23" i="88" s="1"/>
  <c r="F47" i="88"/>
  <c r="F50" i="88" s="1"/>
  <c r="F53" i="88" s="1"/>
  <c r="K47" i="88"/>
  <c r="K50" i="88" s="1"/>
  <c r="K53" i="88" s="1"/>
  <c r="H16" i="88"/>
  <c r="H19" i="88" s="1"/>
  <c r="H23" i="88" s="1"/>
  <c r="K16" i="88"/>
  <c r="K19" i="88" s="1"/>
  <c r="K23" i="88" s="1"/>
  <c r="L47" i="88"/>
  <c r="L50" i="88" s="1"/>
  <c r="L53" i="88" s="1"/>
  <c r="H47" i="88"/>
  <c r="H50" i="88" s="1"/>
  <c r="H53" i="88" s="1"/>
  <c r="M47" i="88"/>
  <c r="M50" i="88" s="1"/>
  <c r="M53" i="88" s="1"/>
  <c r="O47" i="88"/>
  <c r="O50" i="88" s="1"/>
  <c r="O53" i="88" s="1"/>
  <c r="O16" i="88"/>
  <c r="O19" i="88" s="1"/>
  <c r="O23" i="88" s="1"/>
  <c r="O33" i="88" l="1"/>
  <c r="O36" i="88" s="1"/>
  <c r="E33" i="88"/>
  <c r="E36" i="88" s="1"/>
  <c r="N78" i="78"/>
  <c r="N109" i="78" s="1"/>
  <c r="N23" i="78"/>
  <c r="N25" i="78" s="1"/>
  <c r="N57" i="78" s="1"/>
  <c r="J33" i="88"/>
  <c r="J36" i="88" s="1"/>
  <c r="G33" i="88"/>
  <c r="G36" i="88" s="1"/>
  <c r="L33" i="88"/>
  <c r="L36" i="88" s="1"/>
  <c r="F33" i="88"/>
  <c r="F36" i="88" s="1"/>
  <c r="H33" i="88"/>
  <c r="H36" i="88" s="1"/>
  <c r="N101" i="57"/>
  <c r="N73" i="57"/>
  <c r="N103" i="57" s="1"/>
  <c r="B47" i="87"/>
  <c r="L44" i="87"/>
  <c r="K44" i="87"/>
  <c r="J44" i="87"/>
  <c r="I44" i="87"/>
  <c r="H44" i="87"/>
  <c r="G44" i="87"/>
  <c r="F44" i="87"/>
  <c r="E44" i="87"/>
  <c r="M43" i="87"/>
  <c r="E52" i="87" s="1"/>
  <c r="M41" i="87"/>
  <c r="E50" i="87" s="1"/>
  <c r="M40" i="87"/>
  <c r="E49" i="87" s="1"/>
  <c r="M39" i="87"/>
  <c r="E48" i="87" s="1"/>
  <c r="F35" i="87"/>
  <c r="B30" i="87"/>
  <c r="L27" i="87"/>
  <c r="K27" i="87"/>
  <c r="J27" i="87"/>
  <c r="I27" i="87"/>
  <c r="H27" i="87"/>
  <c r="G27" i="87"/>
  <c r="F27" i="87"/>
  <c r="E27" i="87"/>
  <c r="M26" i="87"/>
  <c r="E34" i="87" s="1"/>
  <c r="M25" i="87"/>
  <c r="E33" i="87" s="1"/>
  <c r="M24" i="87"/>
  <c r="E32" i="87" s="1"/>
  <c r="M23" i="87"/>
  <c r="E31" i="87" s="1"/>
  <c r="F19" i="87"/>
  <c r="B14" i="87"/>
  <c r="L11" i="87"/>
  <c r="K11" i="87"/>
  <c r="J11" i="87"/>
  <c r="I11" i="87"/>
  <c r="H11" i="87"/>
  <c r="G11" i="87"/>
  <c r="F11" i="87"/>
  <c r="E11" i="87"/>
  <c r="M10" i="87"/>
  <c r="E18" i="87" s="1"/>
  <c r="M9" i="87"/>
  <c r="E17" i="87" s="1"/>
  <c r="M8" i="87"/>
  <c r="E16" i="87" s="1"/>
  <c r="M7" i="87"/>
  <c r="L15" i="86"/>
  <c r="L14" i="86"/>
  <c r="L16" i="86" s="1"/>
  <c r="L12" i="86"/>
  <c r="K49" i="59"/>
  <c r="K37" i="59"/>
  <c r="K42" i="59" s="1"/>
  <c r="K18" i="59"/>
  <c r="K28" i="59" s="1"/>
  <c r="M24" i="76"/>
  <c r="M27" i="76" s="1"/>
  <c r="M18" i="76"/>
  <c r="M17" i="76"/>
  <c r="M11" i="76"/>
  <c r="M14" i="76" s="1"/>
  <c r="O27" i="62"/>
  <c r="O19" i="62"/>
  <c r="O18" i="62"/>
  <c r="O17" i="62"/>
  <c r="O14" i="62"/>
  <c r="O12" i="62"/>
  <c r="O22" i="61"/>
  <c r="O29" i="61" s="1"/>
  <c r="O12" i="61"/>
  <c r="M13" i="85"/>
  <c r="M19" i="85" s="1"/>
  <c r="M85" i="78"/>
  <c r="M84" i="78"/>
  <c r="M81" i="78"/>
  <c r="M79" i="78"/>
  <c r="M77" i="78"/>
  <c r="M74" i="78"/>
  <c r="M73" i="78"/>
  <c r="M72" i="78"/>
  <c r="M71" i="78"/>
  <c r="M70" i="78"/>
  <c r="M69" i="78"/>
  <c r="M68" i="78"/>
  <c r="M66" i="78"/>
  <c r="M35" i="78"/>
  <c r="M34" i="78"/>
  <c r="M33" i="78"/>
  <c r="M30" i="78"/>
  <c r="M29" i="78"/>
  <c r="M26" i="78"/>
  <c r="M24" i="78"/>
  <c r="M22" i="78"/>
  <c r="M18" i="78"/>
  <c r="M17" i="78"/>
  <c r="M16" i="78"/>
  <c r="M15" i="78"/>
  <c r="M14" i="78"/>
  <c r="M13" i="78"/>
  <c r="M12" i="78"/>
  <c r="M10" i="78"/>
  <c r="M64" i="78"/>
  <c r="M96" i="78" s="1"/>
  <c r="M63" i="78"/>
  <c r="M95" i="78" s="1"/>
  <c r="M62" i="78"/>
  <c r="M94" i="78" s="1"/>
  <c r="M40" i="78"/>
  <c r="M39" i="78"/>
  <c r="M102" i="57"/>
  <c r="M100" i="57"/>
  <c r="M97" i="57"/>
  <c r="M96" i="57"/>
  <c r="M95" i="57"/>
  <c r="M94" i="57"/>
  <c r="M93" i="57"/>
  <c r="M92" i="57"/>
  <c r="M91" i="57"/>
  <c r="M68" i="57"/>
  <c r="M98" i="57" s="1"/>
  <c r="M57" i="57"/>
  <c r="M88" i="57" s="1"/>
  <c r="M56" i="57"/>
  <c r="M87" i="57" s="1"/>
  <c r="M52" i="57"/>
  <c r="M50" i="57"/>
  <c r="M47" i="57"/>
  <c r="M46" i="57"/>
  <c r="M45" i="57"/>
  <c r="M44" i="57"/>
  <c r="M43" i="57"/>
  <c r="M42" i="57"/>
  <c r="M41" i="57"/>
  <c r="M38" i="57"/>
  <c r="M37" i="57"/>
  <c r="M34" i="57"/>
  <c r="M18" i="57"/>
  <c r="M19" i="57" s="1"/>
  <c r="M101" i="78" l="1"/>
  <c r="N55" i="78"/>
  <c r="M105" i="78"/>
  <c r="M100" i="78"/>
  <c r="N80" i="78"/>
  <c r="N111" i="78" s="1"/>
  <c r="M104" i="78"/>
  <c r="M11" i="87"/>
  <c r="K51" i="59"/>
  <c r="M19" i="76"/>
  <c r="O20" i="62"/>
  <c r="O31" i="61"/>
  <c r="O16" i="61"/>
  <c r="M103" i="78"/>
  <c r="M75" i="78"/>
  <c r="M106" i="78" s="1"/>
  <c r="M108" i="78"/>
  <c r="M102" i="78"/>
  <c r="M110" i="78"/>
  <c r="M99" i="78"/>
  <c r="M36" i="78"/>
  <c r="M56" i="78"/>
  <c r="M20" i="78"/>
  <c r="M21" i="78" s="1"/>
  <c r="M23" i="78" s="1"/>
  <c r="M25" i="78" s="1"/>
  <c r="M47" i="78"/>
  <c r="M49" i="78"/>
  <c r="M54" i="78"/>
  <c r="M45" i="78"/>
  <c r="M46" i="78"/>
  <c r="M50" i="78"/>
  <c r="E35" i="87"/>
  <c r="E53" i="87"/>
  <c r="M27" i="87"/>
  <c r="M44" i="87"/>
  <c r="E15" i="87"/>
  <c r="E19" i="87" s="1"/>
  <c r="M44" i="78"/>
  <c r="M48" i="78"/>
  <c r="M51" i="78"/>
  <c r="M21" i="57"/>
  <c r="M49" i="57"/>
  <c r="M48" i="57"/>
  <c r="M69" i="57"/>
  <c r="J33" i="59"/>
  <c r="M76" i="78" l="1"/>
  <c r="M78" i="78" s="1"/>
  <c r="M80" i="78" s="1"/>
  <c r="M111" i="78" s="1"/>
  <c r="M52" i="78"/>
  <c r="M53" i="78"/>
  <c r="M99" i="57"/>
  <c r="M71" i="57"/>
  <c r="M51" i="57"/>
  <c r="M23" i="57"/>
  <c r="M53" i="57" s="1"/>
  <c r="L36" i="78"/>
  <c r="Q34" i="57"/>
  <c r="L34" i="57"/>
  <c r="K34" i="57"/>
  <c r="J34" i="57"/>
  <c r="I34" i="57"/>
  <c r="H34" i="57"/>
  <c r="G34" i="57"/>
  <c r="F34" i="57"/>
  <c r="E34" i="57"/>
  <c r="M109" i="78" l="1"/>
  <c r="M107" i="78"/>
  <c r="M55" i="78"/>
  <c r="M57" i="78"/>
  <c r="M73" i="57"/>
  <c r="M103" i="57" s="1"/>
  <c r="M101" i="57"/>
  <c r="L99" i="78" l="1"/>
  <c r="L44" i="78"/>
  <c r="L91" i="57"/>
  <c r="L41" i="57"/>
  <c r="K15" i="86" l="1"/>
  <c r="K14" i="86"/>
  <c r="F71" i="84" l="1"/>
  <c r="B65" i="84"/>
  <c r="L62" i="84"/>
  <c r="K62" i="84"/>
  <c r="J62" i="84"/>
  <c r="I62" i="84"/>
  <c r="H62" i="84"/>
  <c r="G62" i="84"/>
  <c r="F62" i="84"/>
  <c r="E62" i="84"/>
  <c r="M61" i="84"/>
  <c r="E70" i="84" s="1"/>
  <c r="M60" i="84"/>
  <c r="E69" i="84" s="1"/>
  <c r="M59" i="84"/>
  <c r="E68" i="84" s="1"/>
  <c r="M58" i="84"/>
  <c r="E67" i="84" s="1"/>
  <c r="M57" i="84"/>
  <c r="E66" i="84" s="1"/>
  <c r="G50" i="75"/>
  <c r="G38" i="75"/>
  <c r="G28" i="75"/>
  <c r="F10" i="81"/>
  <c r="F9" i="81"/>
  <c r="K12" i="86"/>
  <c r="J49" i="59"/>
  <c r="J37" i="59"/>
  <c r="J42" i="59" s="1"/>
  <c r="J18" i="59"/>
  <c r="J28" i="59" s="1"/>
  <c r="K24" i="76"/>
  <c r="K27" i="76" s="1"/>
  <c r="K18" i="76"/>
  <c r="K17" i="76"/>
  <c r="K11" i="76"/>
  <c r="K14" i="76" s="1"/>
  <c r="M27" i="62"/>
  <c r="M19" i="62"/>
  <c r="M18" i="62"/>
  <c r="M17" i="62"/>
  <c r="M14" i="62"/>
  <c r="M12" i="62"/>
  <c r="M22" i="61"/>
  <c r="M12" i="61"/>
  <c r="M16" i="61" s="1"/>
  <c r="L13" i="85"/>
  <c r="L19" i="85" s="1"/>
  <c r="L110" i="78"/>
  <c r="L105" i="78"/>
  <c r="L102" i="78"/>
  <c r="L101" i="78"/>
  <c r="L108" i="78"/>
  <c r="L104" i="78"/>
  <c r="L100" i="78"/>
  <c r="L64" i="78"/>
  <c r="L96" i="78" s="1"/>
  <c r="L63" i="78"/>
  <c r="L95" i="78" s="1"/>
  <c r="L62" i="78"/>
  <c r="L94" i="78" s="1"/>
  <c r="L40" i="78"/>
  <c r="L39" i="78"/>
  <c r="L54" i="78"/>
  <c r="L51" i="78"/>
  <c r="L47" i="78"/>
  <c r="L50" i="78"/>
  <c r="L102" i="57"/>
  <c r="L100" i="57"/>
  <c r="L97" i="57"/>
  <c r="L96" i="57"/>
  <c r="L95" i="57"/>
  <c r="L94" i="57"/>
  <c r="L93" i="57"/>
  <c r="L92" i="57"/>
  <c r="L68" i="57"/>
  <c r="L98" i="57" s="1"/>
  <c r="L57" i="57"/>
  <c r="L88" i="57" s="1"/>
  <c r="L56" i="57"/>
  <c r="L87" i="57" s="1"/>
  <c r="L52" i="57"/>
  <c r="L50" i="57"/>
  <c r="L47" i="57"/>
  <c r="L46" i="57"/>
  <c r="L45" i="57"/>
  <c r="L44" i="57"/>
  <c r="L43" i="57"/>
  <c r="L42" i="57"/>
  <c r="L38" i="57"/>
  <c r="L37" i="57"/>
  <c r="L18" i="57"/>
  <c r="L48" i="57" s="1"/>
  <c r="M29" i="61" l="1"/>
  <c r="M31" i="61"/>
  <c r="F11" i="81"/>
  <c r="L20" i="78"/>
  <c r="L52" i="78" s="1"/>
  <c r="L19" i="57"/>
  <c r="L49" i="57" s="1"/>
  <c r="M62" i="84"/>
  <c r="E71" i="84"/>
  <c r="G54" i="75"/>
  <c r="K16" i="86"/>
  <c r="J51" i="59"/>
  <c r="K19" i="76"/>
  <c r="M20" i="62"/>
  <c r="L45" i="78"/>
  <c r="L46" i="78"/>
  <c r="L75" i="78"/>
  <c r="L106" i="78" s="1"/>
  <c r="L103" i="78"/>
  <c r="L48" i="78"/>
  <c r="L49" i="78"/>
  <c r="L56" i="78"/>
  <c r="L69" i="57"/>
  <c r="J15" i="86"/>
  <c r="I15" i="86"/>
  <c r="H15" i="86"/>
  <c r="D16" i="86"/>
  <c r="J14" i="86"/>
  <c r="I14" i="86"/>
  <c r="H14" i="86"/>
  <c r="H16" i="86" s="1"/>
  <c r="G16" i="86"/>
  <c r="E16" i="86"/>
  <c r="J16" i="86"/>
  <c r="I16" i="86"/>
  <c r="F16" i="86"/>
  <c r="J12" i="86"/>
  <c r="I12" i="86"/>
  <c r="H12" i="86"/>
  <c r="G12" i="86"/>
  <c r="F12" i="86"/>
  <c r="E12" i="86"/>
  <c r="D12" i="86"/>
  <c r="L21" i="78" l="1"/>
  <c r="L53" i="78" s="1"/>
  <c r="L21" i="57"/>
  <c r="L23" i="57" s="1"/>
  <c r="L53" i="57" s="1"/>
  <c r="L76" i="78"/>
  <c r="L99" i="57"/>
  <c r="L71" i="57"/>
  <c r="L23" i="78" l="1"/>
  <c r="L55" i="78" s="1"/>
  <c r="L51" i="57"/>
  <c r="L107" i="78"/>
  <c r="L78" i="78"/>
  <c r="L101" i="57"/>
  <c r="L73" i="57"/>
  <c r="L103" i="57" s="1"/>
  <c r="L25" i="78" l="1"/>
  <c r="L57" i="78" s="1"/>
  <c r="L80" i="78"/>
  <c r="L111" i="78" s="1"/>
  <c r="L109" i="78"/>
  <c r="J11" i="85"/>
  <c r="J10" i="85"/>
  <c r="K16" i="85"/>
  <c r="K15" i="85"/>
  <c r="K11" i="85"/>
  <c r="K9" i="85"/>
  <c r="K35" i="78" l="1"/>
  <c r="J35" i="78"/>
  <c r="I35" i="78"/>
  <c r="H36" i="78"/>
  <c r="M42" i="84" l="1"/>
  <c r="E51" i="84" s="1"/>
  <c r="I11" i="85" l="1"/>
  <c r="G13" i="85"/>
  <c r="G19" i="85" s="1"/>
  <c r="F13" i="85"/>
  <c r="F19" i="85" s="1"/>
  <c r="E13" i="85"/>
  <c r="E19" i="85" s="1"/>
  <c r="K13" i="85"/>
  <c r="K19" i="85" s="1"/>
  <c r="J13" i="85"/>
  <c r="J19" i="85" s="1"/>
  <c r="F53" i="84"/>
  <c r="B47" i="84"/>
  <c r="L44" i="84"/>
  <c r="K44" i="84"/>
  <c r="J44" i="84"/>
  <c r="I44" i="84"/>
  <c r="H44" i="84"/>
  <c r="G44" i="84"/>
  <c r="F44" i="84"/>
  <c r="E44" i="84"/>
  <c r="M43" i="84"/>
  <c r="E52" i="84" s="1"/>
  <c r="M41" i="84"/>
  <c r="E50" i="84" s="1"/>
  <c r="M40" i="84"/>
  <c r="E49" i="84" s="1"/>
  <c r="M39" i="84"/>
  <c r="E48" i="84" s="1"/>
  <c r="I49" i="59"/>
  <c r="I37" i="59"/>
  <c r="I42" i="59" s="1"/>
  <c r="I18" i="59"/>
  <c r="I28" i="59" s="1"/>
  <c r="J24" i="76"/>
  <c r="J27" i="76" s="1"/>
  <c r="J18" i="76"/>
  <c r="J17" i="76"/>
  <c r="J11" i="76"/>
  <c r="J14" i="76" s="1"/>
  <c r="L27" i="62"/>
  <c r="L19" i="62"/>
  <c r="L18" i="62"/>
  <c r="L17" i="62"/>
  <c r="L14" i="62"/>
  <c r="L12" i="62"/>
  <c r="L22" i="61"/>
  <c r="L29" i="61" s="1"/>
  <c r="L12" i="61"/>
  <c r="L16" i="61" s="1"/>
  <c r="K85" i="78"/>
  <c r="K84" i="78"/>
  <c r="K81" i="78"/>
  <c r="K79" i="78"/>
  <c r="K77" i="78"/>
  <c r="K74" i="78"/>
  <c r="K73" i="78"/>
  <c r="K71" i="78"/>
  <c r="K70" i="78"/>
  <c r="K68" i="78"/>
  <c r="K66" i="78"/>
  <c r="K64" i="78"/>
  <c r="K96" i="78" s="1"/>
  <c r="K63" i="78"/>
  <c r="K95" i="78" s="1"/>
  <c r="K62" i="78"/>
  <c r="K94" i="78" s="1"/>
  <c r="K40" i="78"/>
  <c r="K39" i="78"/>
  <c r="K34" i="78"/>
  <c r="K36" i="78" s="1"/>
  <c r="K33" i="78"/>
  <c r="K30" i="78"/>
  <c r="K29" i="78"/>
  <c r="K26" i="78"/>
  <c r="K24" i="78"/>
  <c r="K22" i="78"/>
  <c r="K18" i="78"/>
  <c r="K17" i="78"/>
  <c r="K15" i="78"/>
  <c r="K14" i="78"/>
  <c r="K12" i="78"/>
  <c r="K10" i="78"/>
  <c r="K102" i="57"/>
  <c r="K100" i="57"/>
  <c r="K97" i="57"/>
  <c r="K96" i="57"/>
  <c r="K95" i="57"/>
  <c r="K94" i="57"/>
  <c r="K93" i="57"/>
  <c r="K92" i="57"/>
  <c r="K91" i="57"/>
  <c r="K68" i="57"/>
  <c r="K98" i="57" s="1"/>
  <c r="K57" i="57"/>
  <c r="K88" i="57" s="1"/>
  <c r="K56" i="57"/>
  <c r="K87" i="57" s="1"/>
  <c r="K52" i="57"/>
  <c r="K50" i="57"/>
  <c r="K47" i="57"/>
  <c r="K46" i="57"/>
  <c r="K45" i="57"/>
  <c r="K44" i="57"/>
  <c r="K43" i="57"/>
  <c r="K42" i="57"/>
  <c r="K41" i="57"/>
  <c r="K38" i="57"/>
  <c r="K37" i="57"/>
  <c r="K18" i="57"/>
  <c r="K48" i="57" s="1"/>
  <c r="R13" i="85" l="1"/>
  <c r="R19" i="85" s="1"/>
  <c r="K104" i="78"/>
  <c r="K99" i="78"/>
  <c r="K51" i="78"/>
  <c r="E53" i="84"/>
  <c r="J19" i="76"/>
  <c r="H13" i="85"/>
  <c r="H19" i="85" s="1"/>
  <c r="I13" i="85"/>
  <c r="I19" i="85" s="1"/>
  <c r="K47" i="78"/>
  <c r="K49" i="78"/>
  <c r="K54" i="78"/>
  <c r="K102" i="78"/>
  <c r="K108" i="78"/>
  <c r="K46" i="78"/>
  <c r="K50" i="78"/>
  <c r="K56" i="78"/>
  <c r="K110" i="78"/>
  <c r="L20" i="62"/>
  <c r="K101" i="78"/>
  <c r="K105" i="78"/>
  <c r="M44" i="84"/>
  <c r="I51" i="59"/>
  <c r="L31" i="61"/>
  <c r="K44" i="78"/>
  <c r="K19" i="57"/>
  <c r="K69" i="57"/>
  <c r="J92" i="57"/>
  <c r="J91" i="57"/>
  <c r="J41" i="57"/>
  <c r="F35" i="84"/>
  <c r="B30" i="84"/>
  <c r="L27" i="84"/>
  <c r="K27" i="84"/>
  <c r="J27" i="84"/>
  <c r="I27" i="84"/>
  <c r="H27" i="84"/>
  <c r="G27" i="84"/>
  <c r="F27" i="84"/>
  <c r="E27" i="84"/>
  <c r="M26" i="84"/>
  <c r="E34" i="84" s="1"/>
  <c r="M25" i="84"/>
  <c r="E33" i="84" s="1"/>
  <c r="M24" i="84"/>
  <c r="E32" i="84" s="1"/>
  <c r="M23" i="84"/>
  <c r="E31" i="84" s="1"/>
  <c r="H49" i="59"/>
  <c r="H37" i="59"/>
  <c r="H42" i="59" s="1"/>
  <c r="H18" i="59"/>
  <c r="H28" i="59" s="1"/>
  <c r="I24" i="76"/>
  <c r="I27" i="76" s="1"/>
  <c r="I18" i="76"/>
  <c r="I17" i="76"/>
  <c r="I11" i="76"/>
  <c r="I14" i="76" s="1"/>
  <c r="K27" i="62"/>
  <c r="K19" i="62"/>
  <c r="K18" i="62"/>
  <c r="K17" i="62"/>
  <c r="K14" i="62"/>
  <c r="K12" i="62"/>
  <c r="K22" i="61"/>
  <c r="K29" i="61" s="1"/>
  <c r="K12" i="61"/>
  <c r="K16" i="61" s="1"/>
  <c r="J85" i="78"/>
  <c r="J84" i="78"/>
  <c r="J81" i="78"/>
  <c r="J79" i="78"/>
  <c r="J77" i="78"/>
  <c r="J74" i="78"/>
  <c r="J73" i="78"/>
  <c r="J71" i="78"/>
  <c r="J70" i="78"/>
  <c r="J68" i="78"/>
  <c r="J66" i="78"/>
  <c r="J64" i="78"/>
  <c r="J96" i="78" s="1"/>
  <c r="J63" i="78"/>
  <c r="J95" i="78" s="1"/>
  <c r="J62" i="78"/>
  <c r="J94" i="78" s="1"/>
  <c r="J40" i="78"/>
  <c r="J39" i="78"/>
  <c r="J34" i="78"/>
  <c r="J36" i="78" s="1"/>
  <c r="J33" i="78"/>
  <c r="J30" i="78"/>
  <c r="J29" i="78"/>
  <c r="J26" i="78"/>
  <c r="J24" i="78"/>
  <c r="J22" i="78"/>
  <c r="J18" i="78"/>
  <c r="J17" i="78"/>
  <c r="J15" i="78"/>
  <c r="J14" i="78"/>
  <c r="J12" i="78"/>
  <c r="J10" i="78"/>
  <c r="J102" i="57"/>
  <c r="J100" i="57"/>
  <c r="J97" i="57"/>
  <c r="J96" i="57"/>
  <c r="J95" i="57"/>
  <c r="J94" i="57"/>
  <c r="J93" i="57"/>
  <c r="J68" i="57"/>
  <c r="J98" i="57" s="1"/>
  <c r="J57" i="57"/>
  <c r="J88" i="57" s="1"/>
  <c r="J56" i="57"/>
  <c r="J87" i="57" s="1"/>
  <c r="J52" i="57"/>
  <c r="J50" i="57"/>
  <c r="J47" i="57"/>
  <c r="J46" i="57"/>
  <c r="J45" i="57"/>
  <c r="J44" i="57"/>
  <c r="J43" i="57"/>
  <c r="J42" i="57"/>
  <c r="J38" i="57"/>
  <c r="J37" i="57"/>
  <c r="J18" i="57"/>
  <c r="J48" i="57" s="1"/>
  <c r="I10" i="78"/>
  <c r="I91" i="57"/>
  <c r="I95" i="57"/>
  <c r="J99" i="78" l="1"/>
  <c r="J44" i="78"/>
  <c r="K49" i="57"/>
  <c r="K21" i="57"/>
  <c r="K99" i="57"/>
  <c r="K71" i="57"/>
  <c r="J110" i="78"/>
  <c r="J104" i="78"/>
  <c r="J50" i="78"/>
  <c r="J46" i="78"/>
  <c r="J47" i="78"/>
  <c r="J56" i="78"/>
  <c r="J49" i="78"/>
  <c r="J54" i="78"/>
  <c r="J102" i="78"/>
  <c r="J108" i="78"/>
  <c r="I19" i="76"/>
  <c r="J51" i="78"/>
  <c r="J101" i="78"/>
  <c r="J105" i="78"/>
  <c r="E35" i="84"/>
  <c r="M27" i="84"/>
  <c r="H51" i="59"/>
  <c r="K20" i="62"/>
  <c r="K31" i="61"/>
  <c r="J19" i="57"/>
  <c r="J69" i="57"/>
  <c r="K73" i="57" l="1"/>
  <c r="K103" i="57" s="1"/>
  <c r="K101" i="57"/>
  <c r="K51" i="57"/>
  <c r="K23" i="57"/>
  <c r="K53" i="57" s="1"/>
  <c r="J49" i="57"/>
  <c r="J21" i="57"/>
  <c r="J99" i="57"/>
  <c r="J71" i="57"/>
  <c r="J73" i="57" l="1"/>
  <c r="J103" i="57" s="1"/>
  <c r="J101" i="57"/>
  <c r="J51" i="57"/>
  <c r="J23" i="57"/>
  <c r="J53" i="57" s="1"/>
  <c r="I26" i="78"/>
  <c r="F19" i="84" l="1"/>
  <c r="B14" i="84"/>
  <c r="L11" i="84"/>
  <c r="K11" i="84"/>
  <c r="I11" i="84"/>
  <c r="H11" i="84"/>
  <c r="F11" i="84"/>
  <c r="E11" i="84"/>
  <c r="M10" i="84"/>
  <c r="E18" i="84" s="1"/>
  <c r="M9" i="84"/>
  <c r="E17" i="84" s="1"/>
  <c r="M8" i="84"/>
  <c r="E16" i="84" s="1"/>
  <c r="J11" i="84"/>
  <c r="G11" i="84"/>
  <c r="G49" i="59"/>
  <c r="G37" i="59"/>
  <c r="G42" i="59" s="1"/>
  <c r="G18" i="59"/>
  <c r="G28" i="59" s="1"/>
  <c r="H24" i="76"/>
  <c r="H27" i="76" s="1"/>
  <c r="H18" i="76"/>
  <c r="H17" i="76"/>
  <c r="H11" i="76"/>
  <c r="H14" i="76" s="1"/>
  <c r="J27" i="62"/>
  <c r="J19" i="62"/>
  <c r="J18" i="62"/>
  <c r="J17" i="62"/>
  <c r="J14" i="62"/>
  <c r="J12" i="62"/>
  <c r="I85" i="78"/>
  <c r="I84" i="78"/>
  <c r="I81" i="78"/>
  <c r="I79" i="78"/>
  <c r="I77" i="78"/>
  <c r="I74" i="78"/>
  <c r="I73" i="78"/>
  <c r="I71" i="78"/>
  <c r="I70" i="78"/>
  <c r="I68" i="78"/>
  <c r="I66" i="78"/>
  <c r="I34" i="78"/>
  <c r="I36" i="78" s="1"/>
  <c r="I33" i="78"/>
  <c r="I30" i="78"/>
  <c r="I29" i="78"/>
  <c r="I24" i="78"/>
  <c r="I22" i="78"/>
  <c r="I18" i="78"/>
  <c r="I17" i="78"/>
  <c r="I15" i="78"/>
  <c r="I14" i="78"/>
  <c r="I12" i="78"/>
  <c r="M7" i="84" l="1"/>
  <c r="G51" i="59"/>
  <c r="H19" i="76"/>
  <c r="J20" i="62"/>
  <c r="J22" i="61"/>
  <c r="J12" i="61"/>
  <c r="J16" i="61" s="1"/>
  <c r="J29" i="61" l="1"/>
  <c r="J31" i="61"/>
  <c r="E15" i="84"/>
  <c r="E19" i="84" s="1"/>
  <c r="M11" i="84"/>
  <c r="I110" i="78" l="1"/>
  <c r="I108" i="78"/>
  <c r="I105" i="78"/>
  <c r="I104" i="78"/>
  <c r="I102" i="78"/>
  <c r="I101" i="78"/>
  <c r="I99" i="78"/>
  <c r="I64" i="78"/>
  <c r="I96" i="78" s="1"/>
  <c r="I63" i="78"/>
  <c r="I95" i="78" s="1"/>
  <c r="I62" i="78"/>
  <c r="I94" i="78" s="1"/>
  <c r="I56" i="78"/>
  <c r="I54" i="78"/>
  <c r="I50" i="78"/>
  <c r="I49" i="78"/>
  <c r="I47" i="78"/>
  <c r="I46" i="78"/>
  <c r="I44" i="78"/>
  <c r="I40" i="78"/>
  <c r="I39" i="78"/>
  <c r="I51" i="78"/>
  <c r="I102" i="57"/>
  <c r="I100" i="57"/>
  <c r="I97" i="57"/>
  <c r="I96" i="57"/>
  <c r="I94" i="57"/>
  <c r="I93" i="57"/>
  <c r="I92" i="57"/>
  <c r="I57" i="57"/>
  <c r="I88" i="57" s="1"/>
  <c r="I56" i="57"/>
  <c r="I87" i="57" s="1"/>
  <c r="I52" i="57"/>
  <c r="I50" i="57"/>
  <c r="I47" i="57"/>
  <c r="I46" i="57"/>
  <c r="I44" i="57"/>
  <c r="I43" i="57"/>
  <c r="I41" i="57"/>
  <c r="I38" i="57"/>
  <c r="I37" i="57"/>
  <c r="I45" i="57"/>
  <c r="I18" i="57"/>
  <c r="H10" i="81"/>
  <c r="J39" i="82"/>
  <c r="G39" i="82"/>
  <c r="J23" i="82"/>
  <c r="G23" i="82"/>
  <c r="J7" i="82"/>
  <c r="G7" i="82"/>
  <c r="G65" i="57"/>
  <c r="G62" i="57"/>
  <c r="G15" i="57"/>
  <c r="G12" i="57"/>
  <c r="F65" i="57"/>
  <c r="F62" i="57"/>
  <c r="F15" i="57"/>
  <c r="F12" i="57"/>
  <c r="E65" i="57"/>
  <c r="E62" i="57"/>
  <c r="E15" i="57"/>
  <c r="E12" i="57"/>
  <c r="I48" i="57" l="1"/>
  <c r="I19" i="57"/>
  <c r="I42" i="57"/>
  <c r="I68" i="57"/>
  <c r="H16" i="78"/>
  <c r="H13" i="78"/>
  <c r="H65" i="57"/>
  <c r="H62" i="57"/>
  <c r="H15" i="57"/>
  <c r="H12" i="57"/>
  <c r="I13" i="78" l="1"/>
  <c r="K13" i="78"/>
  <c r="I16" i="78"/>
  <c r="I48" i="78" s="1"/>
  <c r="K16" i="78"/>
  <c r="K48" i="78" s="1"/>
  <c r="I69" i="78"/>
  <c r="I100" i="78" s="1"/>
  <c r="K69" i="78"/>
  <c r="I72" i="78"/>
  <c r="I103" i="78" s="1"/>
  <c r="K72" i="78"/>
  <c r="K103" i="78" s="1"/>
  <c r="J13" i="78"/>
  <c r="J45" i="78" s="1"/>
  <c r="J69" i="78"/>
  <c r="J16" i="78"/>
  <c r="J48" i="78" s="1"/>
  <c r="J72" i="78"/>
  <c r="J103" i="78" s="1"/>
  <c r="I45" i="78"/>
  <c r="I98" i="57"/>
  <c r="I69" i="57"/>
  <c r="I49" i="57"/>
  <c r="I21" i="57"/>
  <c r="F67" i="82"/>
  <c r="B62" i="82"/>
  <c r="L59" i="82"/>
  <c r="K59" i="82"/>
  <c r="J59" i="82"/>
  <c r="I59" i="82"/>
  <c r="H59" i="82"/>
  <c r="G59" i="82"/>
  <c r="F59" i="82"/>
  <c r="E59" i="82"/>
  <c r="M58" i="82"/>
  <c r="E66" i="82" s="1"/>
  <c r="M57" i="82"/>
  <c r="E65" i="82" s="1"/>
  <c r="M56" i="82"/>
  <c r="E64" i="82" s="1"/>
  <c r="M55" i="82"/>
  <c r="E63" i="82" s="1"/>
  <c r="H50" i="75"/>
  <c r="H38" i="75"/>
  <c r="H28" i="75"/>
  <c r="H9" i="81" s="1"/>
  <c r="H11" i="81" s="1"/>
  <c r="F49" i="59"/>
  <c r="F37" i="59"/>
  <c r="F42" i="59" s="1"/>
  <c r="F18" i="59"/>
  <c r="F28" i="59" s="1"/>
  <c r="F24" i="76"/>
  <c r="F27" i="76" s="1"/>
  <c r="F18" i="76"/>
  <c r="F17" i="76"/>
  <c r="F11" i="76"/>
  <c r="F14" i="76" s="1"/>
  <c r="H27" i="62"/>
  <c r="H19" i="62"/>
  <c r="H18" i="62"/>
  <c r="H17" i="62"/>
  <c r="H14" i="62"/>
  <c r="H12" i="62"/>
  <c r="H22" i="61"/>
  <c r="H12" i="61"/>
  <c r="H16" i="61" s="1"/>
  <c r="H64" i="78"/>
  <c r="H96" i="78" s="1"/>
  <c r="H63" i="78"/>
  <c r="H95" i="78" s="1"/>
  <c r="H62" i="78"/>
  <c r="H94" i="78" s="1"/>
  <c r="H40" i="78"/>
  <c r="H39" i="78"/>
  <c r="H46" i="78"/>
  <c r="H44" i="78"/>
  <c r="H102" i="57"/>
  <c r="H100" i="57"/>
  <c r="H97" i="57"/>
  <c r="H96" i="57"/>
  <c r="H95" i="57"/>
  <c r="H94" i="57"/>
  <c r="H93" i="57"/>
  <c r="H92" i="57"/>
  <c r="H91" i="57"/>
  <c r="H68" i="57"/>
  <c r="H98" i="57" s="1"/>
  <c r="H57" i="57"/>
  <c r="H88" i="57" s="1"/>
  <c r="H56" i="57"/>
  <c r="H87" i="57" s="1"/>
  <c r="H52" i="57"/>
  <c r="H50" i="57"/>
  <c r="H47" i="57"/>
  <c r="H46" i="57"/>
  <c r="H45" i="57"/>
  <c r="H44" i="57"/>
  <c r="H43" i="57"/>
  <c r="H42" i="57"/>
  <c r="H41" i="57"/>
  <c r="H38" i="57"/>
  <c r="H37" i="57"/>
  <c r="H18" i="57"/>
  <c r="H48" i="57" s="1"/>
  <c r="G102" i="57"/>
  <c r="G100" i="57"/>
  <c r="G97" i="57"/>
  <c r="G96" i="57"/>
  <c r="G95" i="57"/>
  <c r="G94" i="57"/>
  <c r="G93" i="57"/>
  <c r="G92" i="57"/>
  <c r="G91" i="57"/>
  <c r="G52" i="57"/>
  <c r="G50" i="57"/>
  <c r="G47" i="57"/>
  <c r="G46" i="57"/>
  <c r="G45" i="57"/>
  <c r="G44" i="57"/>
  <c r="G43" i="57"/>
  <c r="G42" i="57"/>
  <c r="G41" i="57"/>
  <c r="I75" i="78" l="1"/>
  <c r="I76" i="78" s="1"/>
  <c r="I78" i="78" s="1"/>
  <c r="I80" i="78" s="1"/>
  <c r="I20" i="78"/>
  <c r="I21" i="78" s="1"/>
  <c r="K100" i="78"/>
  <c r="K75" i="78"/>
  <c r="K45" i="78"/>
  <c r="K20" i="78"/>
  <c r="J20" i="78"/>
  <c r="J52" i="78" s="1"/>
  <c r="J100" i="78"/>
  <c r="J75" i="78"/>
  <c r="H29" i="61"/>
  <c r="H31" i="61"/>
  <c r="I106" i="78"/>
  <c r="I107" i="78"/>
  <c r="I51" i="57"/>
  <c r="I23" i="57"/>
  <c r="I53" i="57" s="1"/>
  <c r="I99" i="57"/>
  <c r="I71" i="57"/>
  <c r="G75" i="78"/>
  <c r="G76" i="78" s="1"/>
  <c r="F19" i="76"/>
  <c r="H75" i="78"/>
  <c r="H106" i="78" s="1"/>
  <c r="H100" i="78"/>
  <c r="H102" i="78"/>
  <c r="H104" i="78"/>
  <c r="H108" i="78"/>
  <c r="H101" i="78"/>
  <c r="H103" i="78"/>
  <c r="H105" i="78"/>
  <c r="H110" i="78"/>
  <c r="H48" i="78"/>
  <c r="H50" i="78"/>
  <c r="H56" i="78"/>
  <c r="H45" i="78"/>
  <c r="H47" i="78"/>
  <c r="H49" i="78"/>
  <c r="H51" i="78"/>
  <c r="H54" i="78"/>
  <c r="E67" i="82"/>
  <c r="M59" i="82"/>
  <c r="H54" i="75"/>
  <c r="F51" i="59"/>
  <c r="H20" i="62"/>
  <c r="H99" i="78"/>
  <c r="H20" i="78"/>
  <c r="H52" i="78" s="1"/>
  <c r="G101" i="78"/>
  <c r="G103" i="78"/>
  <c r="G105" i="78"/>
  <c r="G100" i="78"/>
  <c r="G102" i="78"/>
  <c r="G104" i="78"/>
  <c r="G108" i="78"/>
  <c r="H19" i="57"/>
  <c r="H69" i="57"/>
  <c r="G99" i="78"/>
  <c r="F51" i="82"/>
  <c r="B46" i="82"/>
  <c r="L43" i="82"/>
  <c r="K43" i="82"/>
  <c r="J43" i="82"/>
  <c r="I43" i="82"/>
  <c r="H43" i="82"/>
  <c r="G43" i="82"/>
  <c r="F43" i="82"/>
  <c r="E43" i="82"/>
  <c r="M42" i="82"/>
  <c r="E50" i="82" s="1"/>
  <c r="M41" i="82"/>
  <c r="E49" i="82" s="1"/>
  <c r="M40" i="82"/>
  <c r="E48" i="82" s="1"/>
  <c r="M39" i="82"/>
  <c r="E47" i="82" s="1"/>
  <c r="E49" i="59"/>
  <c r="E37" i="59"/>
  <c r="E42" i="59" s="1"/>
  <c r="E18" i="59"/>
  <c r="E28" i="59" s="1"/>
  <c r="E24" i="76"/>
  <c r="E27" i="76" s="1"/>
  <c r="E18" i="76"/>
  <c r="E17" i="76"/>
  <c r="E11" i="76"/>
  <c r="E14" i="76" s="1"/>
  <c r="G27" i="62"/>
  <c r="G19" i="62"/>
  <c r="G18" i="62"/>
  <c r="G17" i="62"/>
  <c r="G14" i="62"/>
  <c r="G12" i="62"/>
  <c r="G22" i="61"/>
  <c r="G29" i="61" s="1"/>
  <c r="G12" i="61"/>
  <c r="G16" i="61" s="1"/>
  <c r="G110" i="78"/>
  <c r="G64" i="78"/>
  <c r="G96" i="78" s="1"/>
  <c r="G63" i="78"/>
  <c r="G95" i="78" s="1"/>
  <c r="G62" i="78"/>
  <c r="G94" i="78" s="1"/>
  <c r="G40" i="78"/>
  <c r="G39" i="78"/>
  <c r="G36" i="78"/>
  <c r="G68" i="57"/>
  <c r="G98" i="57" s="1"/>
  <c r="G57" i="57"/>
  <c r="G88" i="57" s="1"/>
  <c r="G56" i="57"/>
  <c r="G87" i="57" s="1"/>
  <c r="G38" i="57"/>
  <c r="G37" i="57"/>
  <c r="G18" i="57"/>
  <c r="G48" i="57" s="1"/>
  <c r="F35" i="82"/>
  <c r="B30" i="82"/>
  <c r="L27" i="82"/>
  <c r="K27" i="82"/>
  <c r="J27" i="82"/>
  <c r="I27" i="82"/>
  <c r="H27" i="82"/>
  <c r="G27" i="82"/>
  <c r="F27" i="82"/>
  <c r="E27" i="82"/>
  <c r="M26" i="82"/>
  <c r="E34" i="82" s="1"/>
  <c r="M25" i="82"/>
  <c r="E33" i="82" s="1"/>
  <c r="M24" i="82"/>
  <c r="E32" i="82" s="1"/>
  <c r="M23" i="82"/>
  <c r="E31" i="82" s="1"/>
  <c r="D49" i="59"/>
  <c r="D37" i="59"/>
  <c r="D42" i="59" s="1"/>
  <c r="D18" i="59"/>
  <c r="D28" i="59" s="1"/>
  <c r="D24" i="76"/>
  <c r="D27" i="76" s="1"/>
  <c r="D18" i="76"/>
  <c r="D17" i="76"/>
  <c r="D11" i="76"/>
  <c r="D14" i="76" s="1"/>
  <c r="F27" i="62"/>
  <c r="F19" i="62"/>
  <c r="F18" i="62"/>
  <c r="F17" i="62"/>
  <c r="F14" i="62"/>
  <c r="F12" i="62"/>
  <c r="F22" i="61"/>
  <c r="F29" i="61" s="1"/>
  <c r="F12" i="61"/>
  <c r="F16" i="61" s="1"/>
  <c r="F64" i="78"/>
  <c r="F96" i="78" s="1"/>
  <c r="F63" i="78"/>
  <c r="F95" i="78" s="1"/>
  <c r="F62" i="78"/>
  <c r="F94" i="78" s="1"/>
  <c r="F40" i="78"/>
  <c r="F39" i="78"/>
  <c r="F36" i="78"/>
  <c r="F102" i="57"/>
  <c r="F100" i="57"/>
  <c r="F97" i="57"/>
  <c r="F96" i="57"/>
  <c r="F95" i="57"/>
  <c r="F94" i="57"/>
  <c r="F93" i="57"/>
  <c r="F92" i="57"/>
  <c r="F91" i="57"/>
  <c r="F68" i="57"/>
  <c r="F98" i="57" s="1"/>
  <c r="F57" i="57"/>
  <c r="F88" i="57" s="1"/>
  <c r="F56" i="57"/>
  <c r="F87" i="57" s="1"/>
  <c r="F52" i="57"/>
  <c r="F50" i="57"/>
  <c r="F47" i="57"/>
  <c r="F46" i="57"/>
  <c r="F45" i="57"/>
  <c r="F44" i="57"/>
  <c r="F43" i="57"/>
  <c r="F42" i="57"/>
  <c r="F41" i="57"/>
  <c r="F38" i="57"/>
  <c r="F37" i="57"/>
  <c r="F18" i="57"/>
  <c r="F48" i="57" s="1"/>
  <c r="I52" i="78" l="1"/>
  <c r="J21" i="78"/>
  <c r="J23" i="78" s="1"/>
  <c r="K52" i="78"/>
  <c r="K21" i="78"/>
  <c r="G106" i="78"/>
  <c r="K106" i="78"/>
  <c r="K76" i="78"/>
  <c r="H76" i="78"/>
  <c r="H107" i="78" s="1"/>
  <c r="J106" i="78"/>
  <c r="J76" i="78"/>
  <c r="I23" i="78"/>
  <c r="I53" i="78"/>
  <c r="I109" i="78"/>
  <c r="I111" i="78"/>
  <c r="I73" i="57"/>
  <c r="I103" i="57" s="1"/>
  <c r="I101" i="57"/>
  <c r="H21" i="78"/>
  <c r="F44" i="78"/>
  <c r="H49" i="57"/>
  <c r="H21" i="57"/>
  <c r="H99" i="57"/>
  <c r="H71" i="57"/>
  <c r="G44" i="78"/>
  <c r="G46" i="78"/>
  <c r="G48" i="78"/>
  <c r="G56" i="78"/>
  <c r="G107" i="78"/>
  <c r="G78" i="78"/>
  <c r="G45" i="78"/>
  <c r="G47" i="78"/>
  <c r="G54" i="78"/>
  <c r="E51" i="82"/>
  <c r="E19" i="76"/>
  <c r="G20" i="62"/>
  <c r="M43" i="82"/>
  <c r="E51" i="59"/>
  <c r="G31" i="61"/>
  <c r="G19" i="57"/>
  <c r="G69" i="57"/>
  <c r="G99" i="57" s="1"/>
  <c r="F46" i="78"/>
  <c r="F48" i="78"/>
  <c r="F56" i="78"/>
  <c r="F45" i="78"/>
  <c r="F47" i="78"/>
  <c r="F54" i="78"/>
  <c r="E35" i="82"/>
  <c r="D19" i="76"/>
  <c r="F75" i="78"/>
  <c r="F76" i="78" s="1"/>
  <c r="F101" i="78"/>
  <c r="F103" i="78"/>
  <c r="F105" i="78"/>
  <c r="F110" i="78"/>
  <c r="F100" i="78"/>
  <c r="F102" i="78"/>
  <c r="F104" i="78"/>
  <c r="F108" i="78"/>
  <c r="M27" i="82"/>
  <c r="D51" i="59"/>
  <c r="F20" i="62"/>
  <c r="F31" i="61"/>
  <c r="F99" i="78"/>
  <c r="F19" i="57"/>
  <c r="F69" i="57"/>
  <c r="E102" i="57"/>
  <c r="E100" i="57"/>
  <c r="E97" i="57"/>
  <c r="E96" i="57"/>
  <c r="E95" i="57"/>
  <c r="E94" i="57"/>
  <c r="E93" i="57"/>
  <c r="E92" i="57"/>
  <c r="E91" i="57"/>
  <c r="E52" i="57"/>
  <c r="E50" i="57"/>
  <c r="E47" i="57"/>
  <c r="E46" i="57"/>
  <c r="E45" i="57"/>
  <c r="E44" i="57"/>
  <c r="E43" i="57"/>
  <c r="E42" i="57"/>
  <c r="E41" i="57"/>
  <c r="J53" i="78" l="1"/>
  <c r="K53" i="78"/>
  <c r="K23" i="78"/>
  <c r="K78" i="78"/>
  <c r="K107" i="78"/>
  <c r="H78" i="78"/>
  <c r="H109" i="78" s="1"/>
  <c r="J55" i="78"/>
  <c r="J25" i="78"/>
  <c r="J57" i="78" s="1"/>
  <c r="J107" i="78"/>
  <c r="J78" i="78"/>
  <c r="I25" i="78"/>
  <c r="I57" i="78" s="1"/>
  <c r="I55" i="78"/>
  <c r="H53" i="78"/>
  <c r="H23" i="78"/>
  <c r="H73" i="57"/>
  <c r="H103" i="57" s="1"/>
  <c r="H101" i="57"/>
  <c r="H51" i="57"/>
  <c r="H23" i="57"/>
  <c r="H53" i="57" s="1"/>
  <c r="G80" i="78"/>
  <c r="G111" i="78" s="1"/>
  <c r="G109" i="78"/>
  <c r="G49" i="57"/>
  <c r="G21" i="57"/>
  <c r="G51" i="57" s="1"/>
  <c r="G71" i="57"/>
  <c r="G101" i="57" s="1"/>
  <c r="E44" i="78"/>
  <c r="F106" i="78"/>
  <c r="F107" i="78"/>
  <c r="F78" i="78"/>
  <c r="F109" i="78" s="1"/>
  <c r="F49" i="57"/>
  <c r="F21" i="57"/>
  <c r="F99" i="57"/>
  <c r="F71" i="57"/>
  <c r="E36" i="78"/>
  <c r="E56" i="78"/>
  <c r="E54" i="78"/>
  <c r="E19" i="62"/>
  <c r="E18" i="62"/>
  <c r="E17" i="62"/>
  <c r="F19" i="82"/>
  <c r="B14" i="82"/>
  <c r="L11" i="82"/>
  <c r="K11" i="82"/>
  <c r="J11" i="82"/>
  <c r="I11" i="82"/>
  <c r="H11" i="82"/>
  <c r="G11" i="82"/>
  <c r="F11" i="82"/>
  <c r="E11" i="82"/>
  <c r="M10" i="82"/>
  <c r="E18" i="82" s="1"/>
  <c r="M9" i="82"/>
  <c r="E17" i="82" s="1"/>
  <c r="M8" i="82"/>
  <c r="E16" i="82" s="1"/>
  <c r="M7" i="82"/>
  <c r="E15" i="82" s="1"/>
  <c r="C24" i="76"/>
  <c r="C27" i="76" s="1"/>
  <c r="C18" i="76"/>
  <c r="C17" i="76"/>
  <c r="C11" i="76"/>
  <c r="C14" i="76" s="1"/>
  <c r="K80" i="78" l="1"/>
  <c r="K111" i="78" s="1"/>
  <c r="K109" i="78"/>
  <c r="K55" i="78"/>
  <c r="K25" i="78"/>
  <c r="K57" i="78" s="1"/>
  <c r="H80" i="78"/>
  <c r="H111" i="78" s="1"/>
  <c r="J80" i="78"/>
  <c r="J111" i="78" s="1"/>
  <c r="J109" i="78"/>
  <c r="C19" i="76"/>
  <c r="H55" i="78"/>
  <c r="H25" i="78"/>
  <c r="H57" i="78" s="1"/>
  <c r="G73" i="57"/>
  <c r="G103" i="57" s="1"/>
  <c r="G23" i="57"/>
  <c r="G53" i="57" s="1"/>
  <c r="F80" i="78"/>
  <c r="F111" i="78" s="1"/>
  <c r="F73" i="57"/>
  <c r="F103" i="57" s="1"/>
  <c r="F101" i="57"/>
  <c r="F51" i="57"/>
  <c r="F23" i="57"/>
  <c r="F53" i="57" s="1"/>
  <c r="E19" i="82"/>
  <c r="M11" i="82"/>
  <c r="E27" i="62"/>
  <c r="E20" i="62"/>
  <c r="E14" i="62"/>
  <c r="E12" i="62"/>
  <c r="E22" i="61"/>
  <c r="E12" i="61"/>
  <c r="E16" i="61" s="1"/>
  <c r="C49" i="59"/>
  <c r="C37" i="59"/>
  <c r="C42" i="59" s="1"/>
  <c r="C18" i="59"/>
  <c r="C28" i="59" s="1"/>
  <c r="E48" i="78"/>
  <c r="E47" i="78"/>
  <c r="E46" i="78"/>
  <c r="E45" i="78"/>
  <c r="E64" i="78"/>
  <c r="E96" i="78" s="1"/>
  <c r="E63" i="78"/>
  <c r="E95" i="78" s="1"/>
  <c r="E62" i="78"/>
  <c r="E94" i="78" s="1"/>
  <c r="E40" i="78"/>
  <c r="E39" i="78"/>
  <c r="E68" i="57"/>
  <c r="E98" i="57" s="1"/>
  <c r="E57" i="57"/>
  <c r="E88" i="57" s="1"/>
  <c r="E56" i="57"/>
  <c r="E87" i="57" s="1"/>
  <c r="E38" i="57"/>
  <c r="E37" i="57"/>
  <c r="E18" i="57"/>
  <c r="E48" i="57" s="1"/>
  <c r="E29" i="61" l="1"/>
  <c r="E31" i="61"/>
  <c r="E99" i="78"/>
  <c r="E101" i="78"/>
  <c r="E104" i="78"/>
  <c r="E110" i="78"/>
  <c r="E75" i="78"/>
  <c r="E76" i="78" s="1"/>
  <c r="E78" i="78" s="1"/>
  <c r="E80" i="78" s="1"/>
  <c r="E100" i="78"/>
  <c r="E102" i="78"/>
  <c r="E108" i="78"/>
  <c r="C51" i="59"/>
  <c r="E103" i="78"/>
  <c r="E105" i="78"/>
  <c r="E19" i="57"/>
  <c r="E49" i="57" s="1"/>
  <c r="E69" i="57"/>
  <c r="E99" i="57" s="1"/>
  <c r="G51" i="78"/>
  <c r="G50" i="78"/>
  <c r="E51" i="78" l="1"/>
  <c r="F51" i="78"/>
  <c r="E106" i="78"/>
  <c r="E107" i="78"/>
  <c r="E71" i="57"/>
  <c r="E101" i="57" s="1"/>
  <c r="E21" i="57"/>
  <c r="E51" i="57" s="1"/>
  <c r="H57" i="75" l="1"/>
  <c r="G55" i="75" s="1"/>
  <c r="G57" i="75" s="1"/>
  <c r="F55" i="75" s="1"/>
  <c r="F57" i="75" s="1"/>
  <c r="E109" i="78"/>
  <c r="E111" i="78"/>
  <c r="E23" i="57"/>
  <c r="E53" i="57" s="1"/>
  <c r="E73" i="57"/>
  <c r="E103" i="57" s="1"/>
  <c r="G49" i="78" l="1"/>
  <c r="G20" i="78"/>
  <c r="G52" i="78" l="1"/>
  <c r="G21" i="78"/>
  <c r="G53" i="78" l="1"/>
  <c r="G23" i="78"/>
  <c r="G55" i="78" l="1"/>
  <c r="G25" i="78"/>
  <c r="G57" i="78" s="1"/>
  <c r="F50" i="78"/>
  <c r="F49" i="78" l="1"/>
  <c r="F20" i="78"/>
  <c r="E50" i="78"/>
  <c r="E49" i="78"/>
  <c r="F52" i="78" l="1"/>
  <c r="F21" i="78"/>
  <c r="E20" i="78"/>
  <c r="F53" i="78" l="1"/>
  <c r="F23" i="78"/>
  <c r="E21" i="78"/>
  <c r="E53" i="78" s="1"/>
  <c r="E52" i="78"/>
  <c r="F25" i="78" l="1"/>
  <c r="F57" i="78" s="1"/>
  <c r="F55" i="78"/>
  <c r="E23" i="78"/>
  <c r="E55" i="78" s="1"/>
  <c r="E25" i="78" l="1"/>
  <c r="E57" i="78" s="1"/>
</calcChain>
</file>

<file path=xl/sharedStrings.xml><?xml version="1.0" encoding="utf-8"?>
<sst xmlns="http://schemas.openxmlformats.org/spreadsheetml/2006/main" count="1080" uniqueCount="274">
  <si>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</si>
  <si>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</si>
  <si>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</si>
  <si>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</si>
  <si>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</si>
  <si>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</si>
  <si>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</si>
  <si>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</si>
  <si>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</si>
  <si>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</si>
  <si>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</si>
  <si>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</si>
  <si>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</si>
  <si>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</si>
  <si>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</si>
  <si>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</si>
  <si>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</si>
  <si>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</si>
  <si>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</si>
  <si>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</si>
  <si>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</si>
  <si>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</si>
  <si>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</si>
  <si>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</si>
  <si>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</si>
  <si>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</si>
  <si>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</si>
  <si>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</si>
  <si>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</si>
  <si>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</si>
  <si>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</si>
  <si>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</si>
  <si>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</si>
  <si>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</si>
  <si>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</si>
  <si>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Retained earnings (accumulated deficit)</t>
  </si>
  <si>
    <t>ACTIVISION BLIZZARD INC.</t>
  </si>
  <si>
    <t>Product development</t>
  </si>
  <si>
    <t>Sales and marketing</t>
  </si>
  <si>
    <t>General and administrative</t>
  </si>
  <si>
    <t>Restructuring</t>
  </si>
  <si>
    <t xml:space="preserve">Less:  Net effect from deferral in net revenues and related cost of sales </t>
  </si>
  <si>
    <t>Less:  Stock-based compensation</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</si>
  <si>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</si>
  <si>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</si>
  <si>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</si>
  <si>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</si>
  <si>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</si>
  <si>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</si>
  <si>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</si>
  <si>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</si>
  <si>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</si>
  <si>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</si>
  <si>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</si>
  <si>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</si>
  <si>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</si>
  <si>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</si>
  <si>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</si>
  <si>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</si>
  <si>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</si>
  <si>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</si>
  <si>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</si>
  <si>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</si>
  <si>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</si>
  <si>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</si>
  <si>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</si>
  <si>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</si>
  <si>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</si>
  <si>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Amortization of intangible assets and purchase price accounting related adjustments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</si>
  <si>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</si>
  <si>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</si>
  <si>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</si>
  <si>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</si>
  <si>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</si>
  <si>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</si>
  <si>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</si>
  <si>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</si>
  <si>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</si>
  <si>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</si>
  <si>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</si>
  <si>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</si>
  <si>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Distribution:</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</si>
  <si>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</si>
  <si>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</si>
  <si>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</si>
  <si>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</si>
  <si>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</si>
  <si>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</si>
  <si>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</si>
  <si>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</si>
  <si>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</si>
  <si>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</si>
  <si>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</si>
  <si>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</si>
  <si>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</si>
  <si>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</si>
  <si>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(a)</t>
  </si>
  <si>
    <t>(b)</t>
  </si>
  <si>
    <t>(c)</t>
  </si>
  <si>
    <t>Non-GAAP Measurement</t>
  </si>
  <si>
    <t>Net Income (Loss)</t>
  </si>
  <si>
    <t>Basic Earnings (Loss) per Share</t>
  </si>
  <si>
    <t>Diluted Earnings (Loss) per Share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</si>
  <si>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</si>
  <si>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</si>
  <si>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</si>
  <si>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</si>
  <si>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</si>
  <si>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</si>
  <si>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</si>
  <si>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The per share adjustments are presented as calculated, and the GAAP and non-GAAP earnings per share information is also presented as calculated. The sum of these measures, as presented, may differ due to the impact of rounding.</t>
  </si>
  <si>
    <t>Less:  Amortization of intangible assets</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</si>
  <si>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</si>
  <si>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</si>
  <si>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</si>
  <si>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</si>
  <si>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</si>
  <si>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</si>
  <si>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</si>
  <si>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</si>
  <si>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</si>
  <si>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</si>
  <si>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</si>
  <si>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</si>
  <si>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</si>
  <si>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</si>
  <si>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</si>
  <si>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</si>
  <si>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</si>
  <si>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</si>
  <si>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</si>
  <si>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</si>
  <si>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</si>
  <si>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</si>
  <si>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</si>
  <si>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</si>
  <si>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</si>
  <si>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</si>
  <si>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</si>
  <si>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</si>
  <si>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</si>
  <si>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</si>
  <si>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</si>
  <si>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</si>
  <si>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</si>
  <si>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</si>
  <si>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</si>
  <si>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</si>
  <si>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</si>
  <si>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</si>
  <si>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</si>
  <si>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</si>
  <si>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</si>
  <si>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</si>
  <si>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</si>
  <si>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</si>
  <si>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</si>
  <si>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</si>
  <si>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</si>
  <si>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Total costs and expenses</t>
  </si>
  <si>
    <t>Costs and expenses:</t>
  </si>
  <si>
    <t>Net revenues</t>
  </si>
  <si>
    <t>Cash Flow Data</t>
  </si>
  <si>
    <t>Operating Cash Flow</t>
  </si>
  <si>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</si>
  <si>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</si>
  <si>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</si>
  <si>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</si>
  <si>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</si>
  <si>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</si>
  <si>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</si>
  <si>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t>TTM</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</si>
  <si>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</si>
  <si>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</si>
  <si>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</si>
  <si>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</si>
  <si>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</si>
  <si>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</si>
  <si>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</si>
  <si>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</si>
  <si>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</si>
  <si>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</si>
  <si>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ARS called at par</t>
  </si>
  <si>
    <t>CY12</t>
  </si>
  <si>
    <t>Three Months Ended March 31, 2012</t>
  </si>
  <si>
    <t>Inventories, net</t>
  </si>
  <si>
    <t>Accounts receivable, net</t>
  </si>
  <si>
    <t>Three Months Ended June 30, 2012</t>
  </si>
  <si>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</si>
  <si>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</si>
  <si>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</si>
  <si>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</si>
  <si>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</si>
  <si>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</si>
  <si>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</si>
  <si>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</si>
  <si>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</si>
  <si>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</si>
  <si>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</si>
  <si>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</si>
  <si>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</si>
  <si>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</si>
  <si>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</si>
  <si>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</si>
  <si>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</si>
  <si>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</si>
  <si>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</si>
  <si>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</si>
  <si>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t>the Skylanders franchise and other physical merchandise and accessories.</t>
  </si>
  <si>
    <t>Three Months Ended June 30, 2013</t>
  </si>
  <si>
    <t>•• the change in deferred net revenue and related cost of sales with respect to certain of the company’s online-enabled games;</t>
  </si>
  <si>
    <t>Three Months Ended September 30, 2013</t>
  </si>
  <si>
    <t>GAAP Net income (loss)</t>
  </si>
  <si>
    <t>Provision (benefit) for income taxes</t>
  </si>
  <si>
    <t>EBITDA</t>
  </si>
  <si>
    <t>Adjusted EBITDA</t>
  </si>
  <si>
    <t>Deferral of net revenues and related cost of sales</t>
  </si>
  <si>
    <t xml:space="preserve">Other </t>
  </si>
  <si>
    <t>Cash in escrow</t>
  </si>
  <si>
    <t>Long-term debt, net of current portion</t>
  </si>
  <si>
    <t>Participating securities</t>
  </si>
  <si>
    <t>Operating Cash Flow - TTM</t>
  </si>
  <si>
    <t>Capital Expenditures - TTM</t>
  </si>
  <si>
    <t>Non-GAAP Free Cash Flow - TTM</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</si>
  <si>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</si>
  <si>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</si>
  <si>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</si>
  <si>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t xml:space="preserve">For the Years Ended December 31, </t>
  </si>
  <si>
    <t>Three Months Ended December 31, 2013</t>
  </si>
  <si>
    <t>In this model, Activision Blizzard has provided a reconciliation of the most comparable GAAP financial measure to the historical non-GAAP measures.  Please refer to the reconciliation tables that follow.</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</si>
  <si>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 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</si>
  <si>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</si>
  <si>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</si>
  <si>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 xml:space="preserve">  wireless devices.</t>
  </si>
  <si>
    <t>Amortization of debt discount and debt issuance costs</t>
  </si>
  <si>
    <t>Excess tax benefits from stock awards</t>
  </si>
  <si>
    <t>Proceeds from issuance of long-term debt</t>
  </si>
  <si>
    <t>Repayment of long-term debt</t>
  </si>
  <si>
    <t>Payment of debt discount and financing costs</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</si>
  <si>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</si>
  <si>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</si>
  <si>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</si>
  <si>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</si>
  <si>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</si>
  <si>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Three Months Ended September 30, 2014</t>
  </si>
  <si>
    <t>Three Months Ended December 31, 2014</t>
  </si>
  <si>
    <t>Online*</t>
  </si>
  <si>
    <t>Cost of sales - online</t>
  </si>
  <si>
    <t>Cost of Sales - Online</t>
  </si>
  <si>
    <r>
      <t xml:space="preserve">Mobile and other </t>
    </r>
    <r>
      <rPr>
        <vertAlign val="superscript"/>
        <sz val="9"/>
        <rFont val="Arial"/>
        <family val="2"/>
      </rPr>
      <t>3</t>
    </r>
  </si>
  <si>
    <r>
      <t>3</t>
    </r>
    <r>
      <rPr>
        <sz val="9"/>
        <rFont val="Arial"/>
        <family val="2"/>
      </rPr>
      <t xml:space="preserve"> Revenues from mobile and other includes revenues from handheld and mobile devices, as well as non-platform specific game related revenues such as standalone sales of toys and accessories products from</t>
    </r>
  </si>
  <si>
    <r>
      <t xml:space="preserve">* Revenues from online consists of revenue from all </t>
    </r>
    <r>
      <rPr>
        <i/>
        <sz val="9"/>
        <rFont val="Arial"/>
        <family val="2"/>
      </rPr>
      <t>World of Warcraft</t>
    </r>
    <r>
      <rPr>
        <sz val="9"/>
        <rFont val="Arial"/>
        <family val="2"/>
      </rPr>
      <t xml:space="preserve"> products, including subscriptions, boxed products, expansion packs, licensing royalties, and</t>
    </r>
  </si>
  <si>
    <t>* Net revenues from digital online channels represent revenues from subscriptions, licensing royalties, value-added services, downloadable content, digitally distributed products, and</t>
  </si>
  <si>
    <r>
      <t xml:space="preserve">   value-added services.  </t>
    </r>
    <r>
      <rPr>
        <sz val="9"/>
        <rFont val="Arial"/>
        <family val="2"/>
      </rPr>
      <t>We have recorded a reduction of revenues of $8 million and $11 million during the three months</t>
    </r>
  </si>
  <si>
    <t xml:space="preserve">   ended June 30, 2013 and 2012, respectively.  Please refer to footnote 1 on our Form 10-Q for the quarters ended June 30, 2013 and 2012 for further details on this correction.</t>
  </si>
  <si>
    <t>Interest and other investment income (expense), net</t>
  </si>
  <si>
    <t>Interest (Income) / Expense, net</t>
  </si>
  <si>
    <t>Non-GAAP free cash flow represents operating cash flow minus capital expenditures (which includes payment for acquisition of intangible assets).</t>
  </si>
  <si>
    <t>Less:   Amortization of intangible assets</t>
  </si>
  <si>
    <t xml:space="preserve">(d) Reflects fees and other expenses (including legal fees, costs, expenses and accruals) related to the repurchase of 429 million shares of our common stock from Vivendi (the "Purchase Transaction") </t>
  </si>
  <si>
    <t>completed on October 11, 2013 and related debt financings.</t>
  </si>
  <si>
    <t xml:space="preserve">completed on October 11, 2013 and related debt financings. </t>
  </si>
  <si>
    <t xml:space="preserve"> </t>
  </si>
  <si>
    <t>Income (loss) before income tax expense (benefit)</t>
  </si>
  <si>
    <t>Income tax expense (benefit)</t>
  </si>
  <si>
    <t>For purpose of calculation of earnings per share, we had, on a weighted-average basis, common shares outstanding of 718 million, participating securities of approximately 14 million, and dilutive shares of 10 million during the three months ended September 30, 2014.</t>
  </si>
  <si>
    <t>EBITDA and Adjusted EBITDA</t>
  </si>
  <si>
    <t>Q4 CY14</t>
  </si>
  <si>
    <t>Provision for inventories</t>
  </si>
  <si>
    <t>Prior-generation (PS3, Xbox 360, Wii)</t>
  </si>
  <si>
    <t>Next-generation (PS4, Xbox One, Wii U)</t>
  </si>
  <si>
    <r>
      <t>•• the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related debt financings; and</t>
    </r>
  </si>
  <si>
    <r>
      <rPr>
        <vertAlign val="superscript"/>
        <sz val="9"/>
        <color indexed="8"/>
        <rFont val="Arial"/>
        <family val="2"/>
      </rPr>
      <t>1</t>
    </r>
    <r>
      <rPr>
        <sz val="9"/>
        <color indexed="8"/>
        <rFont val="Arial"/>
        <family val="2"/>
      </rPr>
      <t xml:space="preserve"> Reflects fees and other expenses (including legal fees, costs, expenses and accruals) related to the repurchase of 429 million shares of our common stock from Vivendi (the "Purchase Transaction") </t>
    </r>
  </si>
  <si>
    <t>•• the amortization of intangibles from purchase price accounting;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</si>
</sst>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0;[Red]#,##0"/>
  </numFmts>
  <fonts count="288">
    <font>
      <sz val="10"/>
      <name val="Arial"/>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
      <b/>
      <sz val="9"/>
      <color indexed="8"/>
      <name val="Tahoma"/>
      <family val="2"/>
    </font>
    <font>
      <sz val="9"/>
      <color indexed="58"/>
      <name val="Tahoma"/>
      <family val="2"/>
    </font>
    <font>
      <sz val="9"/>
      <name val="Tahoma"/>
      <family val="2"/>
    </font>
    <font>
      <b/>
      <sz val="9"/>
      <color indexed="54"/>
      <name val="Tahoma"/>
      <family val="2"/>
    </font>
    <font>
      <sz val="9"/>
      <color indexed="8"/>
      <name val="Tahoma"/>
      <family val="2"/>
    </font>
    <font>
      <b/>
      <sz val="9"/>
      <name val="Tahoma"/>
      <family val="2"/>
    </font>
    <font>
      <b/>
      <u/>
      <sz val="9"/>
      <color indexed="18"/>
      <name val="Tahoma"/>
      <family val="2"/>
    </font>
    <font>
      <u/>
      <sz val="9"/>
      <color indexed="18"/>
      <name val="Tahoma"/>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99">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
      <left/>
      <right/>
      <top style="thin">
        <color indexed="22"/>
      </top>
      <bottom style="thin">
        <color indexed="22"/>
      </bottom>
      <diagonal/>
    </border>
    <border>
      <left/>
      <right/>
      <top/>
      <bottom style="thin">
        <color indexed="9"/>
      </bottom>
      <diagonal/>
    </border>
    <border>
      <left/>
      <right/>
      <top style="thin">
        <color indexed="16"/>
      </top>
      <bottom/>
      <diagonal/>
    </border>
  </borders>
  <cellStyleXfs count="4359">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39" fillId="0" borderId="0">
      <alignment horizontal="right"/>
    </xf>
    <xf numFmtId="0" fontId="4" fillId="0" borderId="0"/>
    <xf numFmtId="0" fontId="36" fillId="0" borderId="0"/>
    <xf numFmtId="0" fontId="40" fillId="0" borderId="0"/>
    <xf numFmtId="3" fontId="4" fillId="0" borderId="0"/>
    <xf numFmtId="169" fontId="1" fillId="0" borderId="0"/>
    <xf numFmtId="170" fontId="41" fillId="0" borderId="0">
      <alignment horizontal="right"/>
    </xf>
    <xf numFmtId="0" fontId="4" fillId="0" borderId="0"/>
    <xf numFmtId="0" fontId="42" fillId="0" borderId="0"/>
    <xf numFmtId="0" fontId="4" fillId="0" borderId="0">
      <alignment vertical="top"/>
    </xf>
    <xf numFmtId="0" fontId="43"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3"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4" fillId="0" borderId="0" applyFont="0" applyFill="0" applyBorder="0" applyAlignment="0" applyProtection="0"/>
    <xf numFmtId="177" fontId="4" fillId="0" borderId="0" applyFont="0" applyFill="0" applyBorder="0" applyAlignment="0" applyProtection="0"/>
    <xf numFmtId="178"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0"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4"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4"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16" fillId="0" borderId="31" applyNumberFormat="0" applyFill="0" applyAlignment="0" applyProtection="0"/>
    <xf numFmtId="0" fontId="16" fillId="0" borderId="32" applyNumberFormat="0" applyFill="0" applyAlignment="0" applyProtection="0"/>
    <xf numFmtId="0" fontId="16" fillId="0" borderId="31" applyNumberFormat="0" applyFill="0" applyAlignment="0" applyProtection="0"/>
    <xf numFmtId="0" fontId="16" fillId="0" borderId="31"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2" applyNumberFormat="0" applyFill="0" applyAlignment="0" applyProtection="0"/>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 fillId="0" borderId="34"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9" fillId="0" borderId="0"/>
    <xf numFmtId="0" fontId="50" fillId="0" borderId="0"/>
    <xf numFmtId="0" fontId="42"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1"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53" fillId="6" borderId="0" applyNumberFormat="0" applyBorder="0" applyAlignment="0" applyProtection="0">
      <alignment vertical="center"/>
    </xf>
    <xf numFmtId="0" fontId="53" fillId="10" borderId="0" applyNumberFormat="0" applyBorder="0" applyAlignment="0" applyProtection="0">
      <alignment vertical="center"/>
    </xf>
    <xf numFmtId="0" fontId="53" fillId="4"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3" fillId="17" borderId="0" applyNumberFormat="0" applyBorder="0" applyAlignment="0" applyProtection="0">
      <alignment vertical="center"/>
    </xf>
    <xf numFmtId="0" fontId="4" fillId="0" borderId="0"/>
    <xf numFmtId="0" fontId="49" fillId="0" borderId="0" applyFont="0" applyFill="0" applyBorder="0" applyAlignment="0" applyProtection="0"/>
    <xf numFmtId="0" fontId="49"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1"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1"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53" fillId="24" borderId="0" applyNumberFormat="0" applyBorder="0" applyAlignment="0" applyProtection="0">
      <alignment vertical="center"/>
    </xf>
    <xf numFmtId="0" fontId="53" fillId="13" borderId="0" applyNumberFormat="0" applyBorder="0" applyAlignment="0" applyProtection="0">
      <alignment vertical="center"/>
    </xf>
    <xf numFmtId="0" fontId="53" fillId="19" borderId="0" applyNumberFormat="0" applyBorder="0" applyAlignment="0" applyProtection="0">
      <alignment vertical="center"/>
    </xf>
    <xf numFmtId="0" fontId="53" fillId="28" borderId="0" applyNumberFormat="0" applyBorder="0" applyAlignment="0" applyProtection="0">
      <alignment vertical="center"/>
    </xf>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2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5"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5" fillId="3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7" fillId="30"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0"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5" fillId="43"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5" fillId="46"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8"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5" fillId="49"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5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41" fontId="4" fillId="0" borderId="0"/>
    <xf numFmtId="206" fontId="8" fillId="19" borderId="35">
      <alignment horizontal="center"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9" fillId="0" borderId="37"/>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31" fillId="53"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3" fontId="62" fillId="54" borderId="0">
      <alignment horizontal="center" vertical="justify"/>
    </xf>
    <xf numFmtId="3" fontId="63" fillId="55" borderId="38">
      <alignment horizontal="center"/>
    </xf>
    <xf numFmtId="0" fontId="9" fillId="0" borderId="2" applyNumberFormat="0" applyFont="0" applyAlignment="0" applyProtection="0"/>
    <xf numFmtId="0" fontId="64" fillId="52" borderId="39">
      <alignment horizontal="center" vertical="center"/>
    </xf>
    <xf numFmtId="0" fontId="64" fillId="52" borderId="40">
      <alignment horizontal="center"/>
    </xf>
    <xf numFmtId="167" fontId="65" fillId="20" borderId="41">
      <alignment horizontal="center" vertical="center" wrapText="1"/>
    </xf>
    <xf numFmtId="0" fontId="66" fillId="0" borderId="0">
      <alignment vertical="center"/>
    </xf>
    <xf numFmtId="167" fontId="67" fillId="20" borderId="41">
      <alignment horizontal="left" vertical="center" wrapText="1"/>
    </xf>
    <xf numFmtId="0" fontId="68" fillId="20" borderId="0">
      <alignment horizontal="center"/>
    </xf>
    <xf numFmtId="167" fontId="69" fillId="20" borderId="41">
      <alignment horizontal="center" vertical="center" wrapTex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208" fontId="71" fillId="0" borderId="4" applyAlignment="0" applyProtection="0"/>
    <xf numFmtId="0" fontId="36" fillId="0" borderId="2" applyNumberFormat="0" applyFont="0" applyFill="0" applyAlignment="0" applyProtection="0"/>
    <xf numFmtId="0" fontId="36" fillId="0" borderId="42" applyNumberFormat="0" applyFont="0" applyFill="0" applyAlignment="0" applyProtection="0"/>
    <xf numFmtId="0" fontId="72" fillId="0" borderId="0" applyFont="0" applyFill="0" applyBorder="0" applyAlignment="0" applyProtection="0"/>
    <xf numFmtId="209" fontId="73" fillId="0" borderId="0" applyFill="0" applyBorder="0" applyAlignment="0"/>
    <xf numFmtId="209" fontId="73"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4"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5" fillId="0" borderId="43" applyNumberFormat="0" applyAlignment="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35" fillId="56" borderId="7"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29" fillId="0" borderId="0" applyNumberFormat="0" applyFill="0" applyBorder="0" applyAlignment="0"/>
    <xf numFmtId="37" fontId="78"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9" fillId="0" borderId="0" applyNumberFormat="0" applyFill="0" applyBorder="0" applyAlignment="0"/>
    <xf numFmtId="0" fontId="73" fillId="0" borderId="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1" fillId="58" borderId="9"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2" fillId="0" borderId="0" applyNumberFormat="0" applyFill="0" applyBorder="0" applyAlignment="0" applyProtection="0">
      <alignment vertical="top"/>
    </xf>
    <xf numFmtId="41" fontId="64" fillId="59" borderId="0">
      <alignment horizontal="left"/>
    </xf>
    <xf numFmtId="41" fontId="83" fillId="59" borderId="0">
      <alignment horizontal="right"/>
    </xf>
    <xf numFmtId="41" fontId="84" fillId="2" borderId="0">
      <alignment horizontal="center"/>
    </xf>
    <xf numFmtId="0" fontId="85" fillId="60" borderId="0"/>
    <xf numFmtId="41" fontId="83" fillId="59" borderId="0">
      <alignment horizontal="right"/>
    </xf>
    <xf numFmtId="41" fontId="86"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7"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8"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0" fontId="4" fillId="20" borderId="0">
      <protection hidden="1"/>
    </xf>
    <xf numFmtId="0" fontId="74" fillId="0" borderId="0" applyNumberFormat="0" applyAlignment="0"/>
    <xf numFmtId="6" fontId="50"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0" fillId="0" borderId="46">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1" fillId="0" borderId="0" applyFont="0" applyFill="0" applyBorder="0" applyAlignment="0" applyProtection="0"/>
    <xf numFmtId="225" fontId="10" fillId="0" borderId="0" applyFont="0" applyFill="0" applyBorder="0" applyAlignment="0" applyProtection="0"/>
    <xf numFmtId="226" fontId="8" fillId="0" borderId="0"/>
    <xf numFmtId="49" fontId="92" fillId="61" borderId="0">
      <alignment vertical="center"/>
    </xf>
    <xf numFmtId="227" fontId="4" fillId="0" borderId="0" applyNumberFormat="0" applyFont="0" applyBorder="0" applyAlignment="0">
      <alignment horizontal="centerContinuous"/>
    </xf>
    <xf numFmtId="3" fontId="93" fillId="0" borderId="0"/>
    <xf numFmtId="0" fontId="8" fillId="0" borderId="0" applyNumberFormat="0" applyFont="0" applyBorder="0" applyAlignment="0"/>
    <xf numFmtId="17" fontId="94" fillId="0" borderId="47">
      <alignment horizontal="center" vertical="center"/>
    </xf>
    <xf numFmtId="0" fontId="4" fillId="0" borderId="0" applyFont="0" applyFill="0" applyBorder="0" applyAlignment="0" applyProtection="0"/>
    <xf numFmtId="228" fontId="4" fillId="0" borderId="48" applyFont="0" applyFill="0" applyAlignment="0" applyProtection="0"/>
    <xf numFmtId="229" fontId="4" fillId="0" borderId="0" applyFont="0" applyFill="0" applyAlignment="0" applyProtection="0"/>
    <xf numFmtId="230" fontId="4" fillId="0" borderId="34"/>
    <xf numFmtId="0" fontId="36" fillId="0" borderId="0" applyFont="0" applyFill="0" applyBorder="0" applyProtection="0">
      <alignment horizontal="right"/>
    </xf>
    <xf numFmtId="0" fontId="4"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1" fontId="95" fillId="0" borderId="0" applyFill="0" applyBorder="0">
      <alignment horizontal="right"/>
    </xf>
    <xf numFmtId="0" fontId="70" fillId="0" borderId="49">
      <alignment horizontal="center" vertical="center"/>
    </xf>
    <xf numFmtId="0" fontId="70" fillId="0" borderId="49" applyBorder="0">
      <alignment horizontal="center" vertical="center"/>
    </xf>
    <xf numFmtId="0" fontId="96" fillId="0" borderId="0" applyNumberFormat="0" applyFont="0" applyFill="0" applyBorder="0" applyAlignment="0" applyProtection="0">
      <alignment horizontal="left"/>
    </xf>
    <xf numFmtId="0" fontId="4" fillId="0" borderId="0"/>
    <xf numFmtId="0" fontId="89" fillId="0" borderId="0">
      <protection hidden="1"/>
    </xf>
    <xf numFmtId="0" fontId="4" fillId="0" borderId="0">
      <protection hidden="1"/>
    </xf>
    <xf numFmtId="0" fontId="97" fillId="0" borderId="0">
      <protection hidden="1"/>
    </xf>
    <xf numFmtId="232" fontId="37" fillId="62" borderId="0">
      <alignment horizontal="right"/>
    </xf>
    <xf numFmtId="0" fontId="1" fillId="0" borderId="0"/>
    <xf numFmtId="233" fontId="4" fillId="0" borderId="50">
      <alignment vertical="center"/>
    </xf>
    <xf numFmtId="15" fontId="98" fillId="63" borderId="0" applyNumberFormat="0" applyFont="0" applyBorder="0" applyAlignment="0" applyProtection="0"/>
    <xf numFmtId="3" fontId="89" fillId="0" borderId="51"/>
    <xf numFmtId="234" fontId="4" fillId="0" borderId="0" applyFont="0" applyFill="0" applyAlignment="0" applyProtection="0"/>
    <xf numFmtId="235" fontId="4" fillId="0" borderId="0" applyFont="0" applyFill="0" applyAlignment="0" applyProtection="0"/>
    <xf numFmtId="165" fontId="37" fillId="2" borderId="0"/>
    <xf numFmtId="165" fontId="95" fillId="2" borderId="0"/>
    <xf numFmtId="0" fontId="99" fillId="0" borderId="0"/>
    <xf numFmtId="236" fontId="4" fillId="0" borderId="0"/>
    <xf numFmtId="0" fontId="100" fillId="0" borderId="0"/>
    <xf numFmtId="237" fontId="4" fillId="0" borderId="0"/>
    <xf numFmtId="237" fontId="4" fillId="0" borderId="38"/>
    <xf numFmtId="237" fontId="4" fillId="0" borderId="52"/>
    <xf numFmtId="237" fontId="4" fillId="0" borderId="2"/>
    <xf numFmtId="237" fontId="4" fillId="0" borderId="4"/>
    <xf numFmtId="0" fontId="4" fillId="0" borderId="53"/>
    <xf numFmtId="0" fontId="4" fillId="0" borderId="54" applyNumberFormat="0" applyFont="0" applyFill="0" applyAlignment="0" applyProtection="0"/>
    <xf numFmtId="205" fontId="101" fillId="62" borderId="0">
      <alignment horizontal="right"/>
    </xf>
    <xf numFmtId="197" fontId="102" fillId="0" borderId="0" applyFill="0" applyBorder="0" applyAlignment="0" applyProtection="0"/>
    <xf numFmtId="0" fontId="4" fillId="24" borderId="38" applyNumberFormat="0" applyFont="0" applyAlignment="0" applyProtection="0">
      <alignment horizontal="center"/>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4" fillId="0" borderId="0" applyNumberFormat="0" applyAlignment="0">
      <alignment horizontal="left"/>
    </xf>
    <xf numFmtId="0" fontId="105" fillId="0" borderId="0"/>
    <xf numFmtId="166" fontId="105" fillId="0" borderId="0"/>
    <xf numFmtId="181" fontId="105" fillId="0" borderId="0"/>
    <xf numFmtId="239" fontId="4" fillId="0" borderId="0" applyFont="0" applyFill="0" applyBorder="0" applyAlignment="0" applyProtection="0"/>
    <xf numFmtId="239" fontId="4"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0" fillId="0" borderId="1"/>
    <xf numFmtId="3" fontId="108"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38" applyFont="0" applyFill="0" applyBorder="0" applyAlignment="0" applyProtection="0"/>
    <xf numFmtId="0" fontId="37" fillId="0" borderId="38" applyFont="0" applyFill="0" applyBorder="0" applyAlignment="0" applyProtection="0"/>
    <xf numFmtId="0" fontId="109" fillId="0" borderId="0" applyFill="0" applyBorder="0" applyProtection="0">
      <alignment horizontal="left"/>
    </xf>
    <xf numFmtId="0" fontId="92" fillId="64" borderId="0">
      <alignment horizontal="right" vertical="center"/>
    </xf>
    <xf numFmtId="0" fontId="110" fillId="0" borderId="0"/>
    <xf numFmtId="0" fontId="37" fillId="0" borderId="0">
      <protection hidden="1"/>
    </xf>
    <xf numFmtId="0" fontId="111" fillId="0" borderId="0" applyNumberFormat="0" applyFill="0" applyBorder="0" applyAlignment="0" applyProtection="0"/>
    <xf numFmtId="243" fontId="4" fillId="0" borderId="0" applyAlignment="0">
      <alignment horizontal="right"/>
    </xf>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30" fillId="65"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38" fontId="37" fillId="20" borderId="0" applyNumberFormat="0" applyBorder="0" applyAlignment="0" applyProtection="0"/>
    <xf numFmtId="0" fontId="113"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4" fillId="0" borderId="0" applyProtection="0">
      <alignment horizontal="right"/>
    </xf>
    <xf numFmtId="207" fontId="115" fillId="0" borderId="55">
      <alignment vertical="center"/>
    </xf>
    <xf numFmtId="207" fontId="116" fillId="54" borderId="56">
      <alignment horizontal="left" vertical="center" indent="1"/>
    </xf>
    <xf numFmtId="0" fontId="9" fillId="0" borderId="57" applyNumberFormat="0" applyAlignment="0" applyProtection="0">
      <alignment horizontal="left" vertical="center"/>
    </xf>
    <xf numFmtId="0" fontId="9" fillId="0" borderId="6">
      <alignment horizontal="left" vertical="center"/>
    </xf>
    <xf numFmtId="0" fontId="115" fillId="0" borderId="58" applyNumberFormat="0" applyFill="0">
      <alignment horizontal="center" vertical="top"/>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8" fillId="5" borderId="0" applyNumberFormat="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9"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0" fillId="0" borderId="2">
      <alignment horizontal="center"/>
    </xf>
    <xf numFmtId="0" fontId="4" fillId="0" borderId="0">
      <alignment horizontal="center"/>
    </xf>
    <xf numFmtId="0" fontId="130" fillId="0" borderId="0">
      <alignment horizontal="center"/>
    </xf>
    <xf numFmtId="0" fontId="131" fillId="0" borderId="0">
      <alignment vertical="center"/>
    </xf>
    <xf numFmtId="0" fontId="131" fillId="0" borderId="0"/>
    <xf numFmtId="0" fontId="89" fillId="0" borderId="0"/>
    <xf numFmtId="3" fontId="132" fillId="0" borderId="0">
      <protection hidden="1"/>
    </xf>
    <xf numFmtId="0" fontId="133" fillId="0" borderId="66" applyNumberFormat="0" applyFill="0" applyAlignment="0" applyProtection="0"/>
    <xf numFmtId="0" fontId="70" fillId="5" borderId="67">
      <alignment horizontal="left" vertical="center" wrapText="1"/>
    </xf>
    <xf numFmtId="0" fontId="24" fillId="0" borderId="68" applyNumberFormat="0" applyAlignment="0"/>
    <xf numFmtId="0" fontId="134" fillId="0" borderId="0"/>
    <xf numFmtId="9" fontId="135" fillId="0" borderId="37"/>
    <xf numFmtId="0" fontId="135" fillId="0" borderId="37"/>
    <xf numFmtId="10" fontId="135" fillId="0" borderId="37"/>
    <xf numFmtId="0" fontId="135" fillId="0" borderId="37"/>
    <xf numFmtId="4" fontId="135" fillId="0" borderId="37"/>
    <xf numFmtId="10" fontId="37" fillId="8" borderId="38" applyNumberFormat="0" applyBorder="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33" fillId="17" borderId="7"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246" fontId="37" fillId="66" borderId="0"/>
    <xf numFmtId="14" fontId="137"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4" fillId="5" borderId="0"/>
    <xf numFmtId="247" fontId="37" fillId="0" borderId="0"/>
    <xf numFmtId="248" fontId="37" fillId="0"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xf numFmtId="247" fontId="138" fillId="8" borderId="0" applyNumberFormat="0" applyBorder="0" applyAlignment="0">
      <protection locked="0"/>
    </xf>
    <xf numFmtId="249" fontId="39" fillId="8" borderId="69">
      <alignment horizontal="center"/>
      <protection locked="0"/>
    </xf>
    <xf numFmtId="37" fontId="39" fillId="8" borderId="69">
      <alignment horizontal="right"/>
      <protection locked="0"/>
    </xf>
    <xf numFmtId="9" fontId="139" fillId="8" borderId="69">
      <alignment horizontal="right"/>
      <protection locked="0"/>
    </xf>
    <xf numFmtId="37" fontId="58" fillId="0" borderId="69">
      <alignment horizontal="right"/>
    </xf>
    <xf numFmtId="166" fontId="37" fillId="0" borderId="69">
      <alignment horizontal="right"/>
    </xf>
    <xf numFmtId="0" fontId="140" fillId="0" borderId="0"/>
    <xf numFmtId="250" fontId="4" fillId="0" borderId="0">
      <alignment horizontal="right"/>
    </xf>
    <xf numFmtId="1" fontId="141" fillId="1" borderId="52">
      <protection locked="0"/>
    </xf>
    <xf numFmtId="247" fontId="142" fillId="0" borderId="0" applyNumberFormat="0" applyFill="0" applyBorder="0" applyAlignment="0" applyProtection="0"/>
    <xf numFmtId="0" fontId="143" fillId="0" borderId="0" applyNumberFormat="0" applyFill="0" applyBorder="0" applyAlignment="0" applyProtection="0">
      <alignment vertical="top"/>
      <protection locked="0"/>
    </xf>
    <xf numFmtId="41" fontId="64" fillId="59" borderId="0">
      <alignment horizontal="left"/>
    </xf>
    <xf numFmtId="41" fontId="144"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5" fillId="0" borderId="0" applyNumberFormat="0" applyFill="0" applyBorder="0" applyAlignment="0" applyProtection="0">
      <alignment horizontal="right"/>
    </xf>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246" fontId="37" fillId="59" borderId="0"/>
    <xf numFmtId="0" fontId="92"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0" fillId="0" borderId="71" applyNumberFormat="0">
      <alignment horizontal="left"/>
    </xf>
    <xf numFmtId="0" fontId="148" fillId="0" borderId="0" applyFont="0" applyFill="0" applyBorder="0" applyProtection="0">
      <alignment horizontal="right"/>
    </xf>
    <xf numFmtId="49" fontId="149" fillId="61" borderId="0">
      <alignment horizontal="centerContinuous" vertical="center"/>
    </xf>
    <xf numFmtId="258" fontId="37" fillId="20" borderId="0" applyFont="0" applyBorder="0" applyAlignment="0" applyProtection="0">
      <alignment horizontal="right"/>
      <protection hidden="1"/>
    </xf>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32" fillId="67"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64" fillId="52" borderId="39">
      <alignment horizontal="center" wrapText="1"/>
    </xf>
    <xf numFmtId="0" fontId="29" fillId="0" borderId="0"/>
    <xf numFmtId="0" fontId="152" fillId="41" borderId="0"/>
    <xf numFmtId="0" fontId="64" fillId="68" borderId="0"/>
    <xf numFmtId="0" fontId="64" fillId="68" borderId="0"/>
    <xf numFmtId="0" fontId="153" fillId="0" borderId="0"/>
    <xf numFmtId="37" fontId="154" fillId="0" borderId="0"/>
    <xf numFmtId="259" fontId="4" fillId="0" borderId="0"/>
    <xf numFmtId="0" fontId="155" fillId="20" borderId="0">
      <alignment horizontal="left" indent="1"/>
    </xf>
    <xf numFmtId="0" fontId="40"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38"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8" fillId="2" borderId="32">
      <alignment horizontal="left" vertical="center" indent="2"/>
    </xf>
    <xf numFmtId="0" fontId="4" fillId="0" borderId="0"/>
    <xf numFmtId="0" fontId="4" fillId="0" borderId="0"/>
    <xf numFmtId="219" fontId="73" fillId="0" borderId="0"/>
    <xf numFmtId="0" fontId="4" fillId="0" borderId="0"/>
    <xf numFmtId="0" fontId="4" fillId="0" borderId="0"/>
    <xf numFmtId="0" fontId="4" fillId="0" borderId="0"/>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219" fontId="73"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12" fillId="0" borderId="0"/>
    <xf numFmtId="0" fontId="4" fillId="0" borderId="0"/>
    <xf numFmtId="0" fontId="4" fillId="0" borderId="0"/>
    <xf numFmtId="0" fontId="4" fillId="0" borderId="0"/>
    <xf numFmtId="0" fontId="51"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6"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3" fillId="0" borderId="0" applyFont="0" applyFill="0" applyBorder="0" applyAlignment="0" applyProtection="0"/>
    <xf numFmtId="264" fontId="73" fillId="0" borderId="0" applyFont="0" applyFill="0" applyBorder="0" applyAlignment="0" applyProtection="0"/>
    <xf numFmtId="265" fontId="4" fillId="0" borderId="0" applyFont="0" applyFill="0" applyAlignment="0" applyProtection="0"/>
    <xf numFmtId="266" fontId="73" fillId="0" borderId="0" applyFont="0" applyFill="0" applyBorder="0" applyAlignment="0" applyProtection="0"/>
    <xf numFmtId="267" fontId="73" fillId="0" borderId="0" applyFont="0" applyFill="0" applyBorder="0" applyAlignment="0" applyProtection="0"/>
    <xf numFmtId="0" fontId="157" fillId="0" borderId="0"/>
    <xf numFmtId="0" fontId="8" fillId="20" borderId="6" applyNumberFormat="0" applyFont="0" applyFill="0">
      <alignment horizontal="center"/>
    </xf>
    <xf numFmtId="14" fontId="4" fillId="0" borderId="0">
      <alignment horizontal="center"/>
    </xf>
    <xf numFmtId="0" fontId="158" fillId="0" borderId="0"/>
    <xf numFmtId="0" fontId="159"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0" fillId="0" borderId="0" applyNumberFormat="0" applyFont="0" applyFill="0" applyBorder="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51" fillId="8" borderId="10"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61" fillId="0" borderId="73"/>
    <xf numFmtId="268" fontId="37" fillId="0" borderId="0" applyFont="0" applyFill="0" applyBorder="0" applyAlignment="0" applyProtection="0"/>
    <xf numFmtId="37" fontId="4" fillId="0" borderId="0"/>
    <xf numFmtId="269" fontId="162" fillId="0" borderId="0" applyFill="0" applyBorder="0" applyAlignment="0" applyProtection="0"/>
    <xf numFmtId="0" fontId="4" fillId="0" borderId="0"/>
    <xf numFmtId="0" fontId="4" fillId="0" borderId="0"/>
    <xf numFmtId="37" fontId="4" fillId="0" borderId="4"/>
    <xf numFmtId="0" fontId="163"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4" fillId="0" borderId="74">
      <alignment horizontal="center" vertical="top" wrapText="1"/>
      <protection locked="0"/>
    </xf>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34" fillId="56" borderId="8"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40" fontId="166" fillId="2" borderId="0">
      <alignment horizontal="right"/>
    </xf>
    <xf numFmtId="0" fontId="167" fillId="69" borderId="0">
      <alignment horizontal="center"/>
    </xf>
    <xf numFmtId="0" fontId="168" fillId="2" borderId="20"/>
    <xf numFmtId="0" fontId="169" fillId="2" borderId="0" applyBorder="0">
      <alignment horizontal="centerContinuous"/>
    </xf>
    <xf numFmtId="0" fontId="170" fillId="70" borderId="0" applyBorder="0">
      <alignment horizontal="centerContinuous"/>
    </xf>
    <xf numFmtId="3" fontId="8" fillId="13" borderId="38" applyNumberFormat="0" applyAlignment="0">
      <alignment horizontal="center"/>
      <protection locked="0"/>
    </xf>
    <xf numFmtId="0" fontId="171" fillId="0" borderId="0" applyFill="0" applyBorder="0" applyProtection="0">
      <alignment horizontal="left"/>
    </xf>
    <xf numFmtId="0" fontId="172" fillId="0" borderId="0" applyFill="0" applyBorder="0" applyProtection="0">
      <alignment horizontal="left"/>
    </xf>
    <xf numFmtId="1" fontId="173" fillId="0" borderId="0" applyProtection="0">
      <alignment horizontal="right" vertical="center"/>
    </xf>
    <xf numFmtId="0" fontId="174"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4"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9" fillId="0" borderId="0"/>
    <xf numFmtId="275" fontId="42" fillId="0" borderId="0">
      <protection hidden="1"/>
    </xf>
    <xf numFmtId="3" fontId="89"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5" fillId="5" borderId="49">
      <alignment horizontal="center" vertical="center"/>
    </xf>
    <xf numFmtId="276" fontId="37" fillId="0" borderId="0" applyFont="0" applyFill="0" applyBorder="0" applyAlignment="0" applyProtection="0"/>
    <xf numFmtId="0" fontId="4" fillId="0" borderId="0">
      <protection locked="0"/>
    </xf>
    <xf numFmtId="0" fontId="176"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7" fillId="0" borderId="0" applyNumberFormat="0" applyFill="0" applyBorder="0" applyAlignment="0" applyProtection="0"/>
    <xf numFmtId="5" fontId="178" fillId="0" borderId="0"/>
    <xf numFmtId="208" fontId="179" fillId="0" borderId="0"/>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9" fontId="181" fillId="0" borderId="51"/>
    <xf numFmtId="9" fontId="181" fillId="0" borderId="51"/>
    <xf numFmtId="3" fontId="103"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2">
      <alignment horizontal="center"/>
    </xf>
    <xf numFmtId="3" fontId="50" fillId="0" borderId="0" applyFont="0" applyFill="0" applyBorder="0" applyAlignment="0" applyProtection="0"/>
    <xf numFmtId="0" fontId="50" fillId="71" borderId="0" applyNumberFormat="0" applyFont="0" applyBorder="0" applyAlignment="0" applyProtection="0"/>
    <xf numFmtId="247" fontId="182" fillId="0" borderId="0" applyNumberFormat="0" applyFill="0" applyBorder="0" applyAlignment="0" applyProtection="0">
      <alignment horizontal="left"/>
    </xf>
    <xf numFmtId="0" fontId="28" fillId="0" borderId="21" applyNumberFormat="0" applyFill="0" applyBorder="0" applyAlignment="0" applyProtection="0">
      <alignment horizontal="center"/>
    </xf>
    <xf numFmtId="3" fontId="183"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4" fillId="20" borderId="0"/>
    <xf numFmtId="0" fontId="184" fillId="72" borderId="0" applyNumberFormat="0" applyFont="0" applyBorder="0" applyAlignment="0">
      <alignment horizontal="center"/>
    </xf>
    <xf numFmtId="41" fontId="144" fillId="5" borderId="0">
      <alignment horizontal="center"/>
    </xf>
    <xf numFmtId="49" fontId="185" fillId="2" borderId="0">
      <alignment horizontal="center"/>
    </xf>
    <xf numFmtId="278" fontId="186" fillId="0" borderId="0" applyNumberFormat="0" applyFill="0" applyBorder="0" applyAlignment="0" applyProtection="0">
      <alignment horizontal="left"/>
    </xf>
    <xf numFmtId="278" fontId="187" fillId="0" borderId="0" applyNumberFormat="0" applyFill="0" applyBorder="0" applyAlignment="0" applyProtection="0">
      <alignment horizontal="left"/>
    </xf>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3" fillId="59" borderId="0">
      <alignment horizontal="center"/>
    </xf>
    <xf numFmtId="41" fontId="83" fillId="59" borderId="0">
      <alignment horizontal="centerContinuous"/>
    </xf>
    <xf numFmtId="41" fontId="189" fillId="2" borderId="0">
      <alignment horizontal="left"/>
    </xf>
    <xf numFmtId="49" fontId="189" fillId="2" borderId="0">
      <alignment horizontal="center"/>
    </xf>
    <xf numFmtId="41" fontId="64" fillId="59" borderId="0">
      <alignment horizontal="left"/>
    </xf>
    <xf numFmtId="49" fontId="189" fillId="2" borderId="0">
      <alignment horizontal="left"/>
    </xf>
    <xf numFmtId="41" fontId="64" fillId="59" borderId="0">
      <alignment horizontal="centerContinuous"/>
    </xf>
    <xf numFmtId="41" fontId="64" fillId="59" borderId="0">
      <alignment horizontal="right"/>
    </xf>
    <xf numFmtId="49" fontId="144" fillId="2" borderId="0">
      <alignment horizontal="left"/>
    </xf>
    <xf numFmtId="208" fontId="4" fillId="0" borderId="0"/>
    <xf numFmtId="41" fontId="83" fillId="59" borderId="0">
      <alignment horizontal="right"/>
    </xf>
    <xf numFmtId="0" fontId="82" fillId="0" borderId="0" applyNumberFormat="0" applyFill="0" applyBorder="0" applyAlignment="0" applyProtection="0">
      <alignment vertical="top"/>
    </xf>
    <xf numFmtId="0" fontId="190" fillId="20" borderId="43" applyNumberFormat="0" applyAlignment="0">
      <protection locked="0"/>
    </xf>
    <xf numFmtId="0" fontId="191" fillId="0" borderId="76">
      <alignment vertical="center"/>
    </xf>
    <xf numFmtId="41" fontId="189" fillId="17" borderId="0">
      <alignment horizontal="center"/>
    </xf>
    <xf numFmtId="41" fontId="39" fillId="17" borderId="0">
      <alignment horizontal="center"/>
    </xf>
    <xf numFmtId="0" fontId="192" fillId="73" borderId="0"/>
    <xf numFmtId="0" fontId="193" fillId="55" borderId="0" applyNumberFormat="0" applyBorder="0" applyAlignment="0" applyProtection="0"/>
    <xf numFmtId="0" fontId="29" fillId="68" borderId="0" applyNumberFormat="0" applyFont="0" applyBorder="0" applyAlignment="0" applyProtection="0"/>
    <xf numFmtId="0" fontId="184" fillId="1" borderId="6" applyNumberFormat="0" applyFont="0" applyAlignment="0">
      <alignment horizontal="center"/>
    </xf>
    <xf numFmtId="1" fontId="4" fillId="0" borderId="0"/>
    <xf numFmtId="0" fontId="194" fillId="0" borderId="77">
      <alignment horizontal="center" vertical="center"/>
    </xf>
    <xf numFmtId="205" fontId="21" fillId="62" borderId="0">
      <alignment horizontal="right"/>
    </xf>
    <xf numFmtId="197" fontId="72" fillId="0" borderId="0" applyFill="0" applyBorder="0" applyAlignment="0" applyProtection="0"/>
    <xf numFmtId="0" fontId="92" fillId="61" borderId="0">
      <alignment horizontal="right" vertical="center"/>
    </xf>
    <xf numFmtId="0" fontId="93" fillId="0" borderId="0" applyNumberFormat="0" applyFill="0" applyBorder="0" applyAlignment="0">
      <alignment horizontal="center"/>
    </xf>
    <xf numFmtId="0" fontId="195" fillId="0" borderId="0"/>
    <xf numFmtId="279" fontId="162" fillId="0" borderId="0"/>
    <xf numFmtId="0" fontId="196" fillId="0" borderId="78"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79" applyBorder="0"/>
    <xf numFmtId="37" fontId="37" fillId="0" borderId="79" applyBorder="0"/>
    <xf numFmtId="37" fontId="95" fillId="0" borderId="79" applyBorder="0"/>
    <xf numFmtId="37" fontId="4" fillId="0" borderId="79" applyBorder="0"/>
    <xf numFmtId="37" fontId="79" fillId="0" borderId="79" applyBorder="0"/>
    <xf numFmtId="37" fontId="197" fillId="69" borderId="80" applyBorder="0">
      <alignment vertical="center"/>
    </xf>
    <xf numFmtId="0" fontId="198" fillId="0" borderId="0"/>
    <xf numFmtId="0" fontId="8" fillId="0" borderId="0"/>
    <xf numFmtId="40" fontId="199" fillId="0" borderId="0" applyBorder="0">
      <alignment horizontal="right"/>
    </xf>
    <xf numFmtId="40" fontId="200" fillId="0" borderId="0" applyBorder="0">
      <alignment horizontal="right"/>
    </xf>
    <xf numFmtId="0" fontId="8" fillId="0" borderId="0" applyNumberFormat="0" applyFont="0"/>
    <xf numFmtId="0" fontId="131" fillId="0" borderId="0"/>
    <xf numFmtId="0" fontId="201" fillId="0" borderId="0"/>
    <xf numFmtId="0" fontId="3" fillId="0" borderId="0" applyFill="0" applyBorder="0" applyProtection="0">
      <alignment horizontal="center" vertical="center"/>
    </xf>
    <xf numFmtId="0" fontId="202" fillId="0" borderId="0" applyBorder="0" applyProtection="0">
      <alignment vertical="center"/>
    </xf>
    <xf numFmtId="0" fontId="4" fillId="0" borderId="1" applyBorder="0" applyProtection="0">
      <alignment horizontal="right" vertical="center"/>
    </xf>
    <xf numFmtId="0" fontId="203" fillId="74" borderId="0" applyBorder="0" applyProtection="0">
      <alignment horizontal="centerContinuous" vertical="center"/>
    </xf>
    <xf numFmtId="0" fontId="203" fillId="54" borderId="1" applyBorder="0" applyProtection="0">
      <alignment horizontal="centerContinuous" vertical="center"/>
    </xf>
    <xf numFmtId="0" fontId="204" fillId="0" borderId="0"/>
    <xf numFmtId="0" fontId="3" fillId="0" borderId="0" applyFill="0" applyBorder="0" applyProtection="0"/>
    <xf numFmtId="0" fontId="158" fillId="0" borderId="0"/>
    <xf numFmtId="0" fontId="8"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9" fillId="0" borderId="0"/>
    <xf numFmtId="0" fontId="4" fillId="0" borderId="0" applyNumberFormat="0" applyFont="0" applyAlignment="0" applyProtection="0"/>
    <xf numFmtId="0" fontId="4" fillId="0" borderId="0"/>
    <xf numFmtId="280" fontId="4" fillId="0" borderId="38" applyFont="0" applyFill="0" applyBorder="0" applyAlignment="0" applyProtection="0">
      <protection locked="0" hidden="1"/>
    </xf>
    <xf numFmtId="0" fontId="70" fillId="0" borderId="67">
      <alignment horizontal="left" vertical="top" wrapText="1"/>
    </xf>
    <xf numFmtId="0" fontId="205" fillId="45" borderId="0">
      <alignment horizontal="left" vertical="center" indent="1"/>
    </xf>
    <xf numFmtId="0" fontId="206" fillId="0" borderId="0"/>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7" fillId="0" borderId="0"/>
    <xf numFmtId="49" fontId="73" fillId="0" borderId="0" applyFill="0" applyBorder="0" applyAlignment="0"/>
    <xf numFmtId="238" fontId="50"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5"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97" fillId="0" borderId="0" applyNumberFormat="0" applyFont="0" applyFill="0" applyBorder="0" applyProtection="0">
      <alignment wrapText="1"/>
    </xf>
    <xf numFmtId="0" fontId="84" fillId="0" borderId="0">
      <alignment vertical="top"/>
    </xf>
    <xf numFmtId="0" fontId="208" fillId="0" borderId="0"/>
    <xf numFmtId="0" fontId="189" fillId="0" borderId="0">
      <alignment vertical="top"/>
    </xf>
    <xf numFmtId="284" fontId="209"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4" fillId="0" borderId="0">
      <alignment vertical="top"/>
    </xf>
    <xf numFmtId="0" fontId="70" fillId="17" borderId="67">
      <alignment horizontal="center" wrapText="1"/>
    </xf>
    <xf numFmtId="0" fontId="70" fillId="17" borderId="67">
      <alignment horizontal="left" vertical="top" wrapText="1"/>
    </xf>
    <xf numFmtId="0" fontId="70" fillId="8" borderId="77">
      <alignment horizontal="left" vertical="center" wrapText="1" indent="1"/>
    </xf>
    <xf numFmtId="0" fontId="215" fillId="0" borderId="0">
      <alignment horizontal="right"/>
    </xf>
    <xf numFmtId="0" fontId="24" fillId="0" borderId="0" applyNumberFormat="0" applyBorder="0" applyAlignment="0"/>
    <xf numFmtId="286" fontId="4" fillId="0" borderId="4" applyNumberFormat="0" applyFont="0" applyFill="0" applyAlignment="0" applyProtection="0"/>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216" fillId="0" borderId="1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15" fontId="217" fillId="17" borderId="84">
      <alignment horizontal="center" vertical="center"/>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218" fillId="0" borderId="0">
      <alignment horizontal="centerContinuous"/>
    </xf>
    <xf numFmtId="0" fontId="4" fillId="0" borderId="1"/>
    <xf numFmtId="37" fontId="37" fillId="5" borderId="0" applyNumberFormat="0" applyBorder="0" applyAlignment="0" applyProtection="0"/>
    <xf numFmtId="37" fontId="37" fillId="0" borderId="0"/>
    <xf numFmtId="37" fontId="219" fillId="5" borderId="0" applyNumberFormat="0" applyBorder="0" applyAlignment="0" applyProtection="0"/>
    <xf numFmtId="3" fontId="39" fillId="0" borderId="66" applyProtection="0"/>
    <xf numFmtId="41" fontId="220" fillId="2" borderId="0">
      <alignment horizontal="center"/>
    </xf>
    <xf numFmtId="0" fontId="74" fillId="0" borderId="85"/>
    <xf numFmtId="278" fontId="37" fillId="0" borderId="0">
      <alignment horizontal="center"/>
    </xf>
    <xf numFmtId="249" fontId="37" fillId="0" borderId="69">
      <alignment horizontal="center"/>
    </xf>
    <xf numFmtId="37" fontId="37" fillId="0" borderId="69">
      <alignment horizontal="right"/>
    </xf>
    <xf numFmtId="9" fontId="58" fillId="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41" fontId="221" fillId="0" borderId="0" applyNumberFormat="0" applyAlignment="0">
      <alignment horizontal="right"/>
    </xf>
    <xf numFmtId="37" fontId="95" fillId="20" borderId="69">
      <alignment horizontal="right"/>
    </xf>
    <xf numFmtId="37" fontId="222" fillId="20" borderId="69">
      <alignment horizontal="right"/>
    </xf>
    <xf numFmtId="37" fontId="37" fillId="20" borderId="69">
      <alignment horizontal="right"/>
    </xf>
    <xf numFmtId="9" fontId="58" fillId="20" borderId="69">
      <alignment horizontal="right"/>
    </xf>
    <xf numFmtId="0" fontId="4" fillId="0" borderId="0" applyFont="0" applyFill="0" applyAlignment="0" applyProtection="0"/>
    <xf numFmtId="0" fontId="4" fillId="0" borderId="0" applyFont="0" applyFill="0" applyAlignment="0" applyProtection="0"/>
    <xf numFmtId="0" fontId="223" fillId="0" borderId="0">
      <protection hidden="1"/>
    </xf>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5"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37" fontId="37" fillId="0" borderId="0" applyNumberFormat="0" applyFont="0" applyFill="0" applyBorder="0" applyAlignment="0" applyProtection="0"/>
    <xf numFmtId="10" fontId="4" fillId="24" borderId="38"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6" fillId="0" borderId="0" applyFont="0" applyFill="0" applyBorder="0" applyAlignment="0" applyProtection="0"/>
    <xf numFmtId="0" fontId="227" fillId="0" borderId="0"/>
    <xf numFmtId="0" fontId="53" fillId="0" borderId="0"/>
    <xf numFmtId="0" fontId="228" fillId="5" borderId="0" applyNumberFormat="0" applyBorder="0" applyAlignment="0" applyProtection="0">
      <alignment vertical="center"/>
    </xf>
    <xf numFmtId="0" fontId="229" fillId="8" borderId="72"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0" fillId="0" borderId="83"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6" fillId="0" borderId="0" applyFont="0" applyFill="0" applyBorder="0" applyAlignment="0" applyProtection="0"/>
    <xf numFmtId="291" fontId="226" fillId="0" borderId="0" applyFont="0" applyFill="0" applyBorder="0" applyAlignment="0" applyProtection="0"/>
    <xf numFmtId="0" fontId="231" fillId="10" borderId="0" applyNumberFormat="0" applyBorder="0" applyAlignment="0" applyProtection="0">
      <alignment vertical="center"/>
    </xf>
    <xf numFmtId="0" fontId="232" fillId="0" borderId="0"/>
    <xf numFmtId="0" fontId="233" fillId="4" borderId="0" applyNumberFormat="0" applyBorder="0" applyAlignment="0" applyProtection="0">
      <alignment vertical="center"/>
    </xf>
    <xf numFmtId="0" fontId="234" fillId="4" borderId="0" applyNumberFormat="0" applyBorder="0" applyAlignment="0" applyProtection="0">
      <alignment vertical="center"/>
    </xf>
    <xf numFmtId="0" fontId="235" fillId="10" borderId="0" applyNumberFormat="0" applyBorder="0" applyAlignment="0" applyProtection="0">
      <alignment vertical="center"/>
    </xf>
    <xf numFmtId="0" fontId="4" fillId="0" borderId="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36" fillId="0" borderId="0" applyNumberFormat="0" applyFill="0" applyBorder="0" applyAlignment="0" applyProtection="0">
      <alignment vertical="center"/>
    </xf>
    <xf numFmtId="0" fontId="237" fillId="0" borderId="61" applyNumberFormat="0" applyFill="0" applyAlignment="0" applyProtection="0">
      <alignment vertical="center"/>
    </xf>
    <xf numFmtId="0" fontId="238" fillId="0" borderId="63" applyNumberFormat="0" applyFill="0" applyAlignment="0" applyProtection="0">
      <alignment vertical="center"/>
    </xf>
    <xf numFmtId="0" fontId="239" fillId="0" borderId="65" applyNumberFormat="0" applyFill="0" applyAlignment="0" applyProtection="0">
      <alignment vertical="center"/>
    </xf>
    <xf numFmtId="0" fontId="239" fillId="0" borderId="0" applyNumberFormat="0" applyFill="0" applyBorder="0" applyAlignment="0" applyProtection="0">
      <alignment vertical="center"/>
    </xf>
    <xf numFmtId="0" fontId="240" fillId="45" borderId="45" applyNumberFormat="0" applyAlignment="0" applyProtection="0">
      <alignment vertical="center"/>
    </xf>
    <xf numFmtId="0" fontId="241" fillId="0" borderId="0" applyNumberFormat="0" applyFill="0" applyBorder="0" applyAlignment="0" applyProtection="0">
      <alignment vertical="center"/>
    </xf>
    <xf numFmtId="0" fontId="242" fillId="0" borderId="61" applyNumberFormat="0" applyFill="0" applyAlignment="0" applyProtection="0">
      <alignment vertical="center"/>
    </xf>
    <xf numFmtId="0" fontId="243" fillId="0" borderId="63" applyNumberFormat="0" applyFill="0" applyAlignment="0" applyProtection="0">
      <alignment vertical="center"/>
    </xf>
    <xf numFmtId="0" fontId="244" fillId="0" borderId="65" applyNumberFormat="0" applyFill="0" applyAlignment="0" applyProtection="0">
      <alignment vertical="center"/>
    </xf>
    <xf numFmtId="0" fontId="244" fillId="0" borderId="0" applyNumberFormat="0" applyFill="0" applyBorder="0" applyAlignment="0" applyProtection="0">
      <alignment vertical="center"/>
    </xf>
    <xf numFmtId="0" fontId="245" fillId="45" borderId="45" applyNumberFormat="0" applyAlignment="0" applyProtection="0">
      <alignment vertical="center"/>
    </xf>
    <xf numFmtId="0" fontId="246" fillId="0" borderId="83" applyNumberFormat="0" applyFill="0" applyAlignment="0" applyProtection="0">
      <alignment vertical="center"/>
    </xf>
    <xf numFmtId="0" fontId="4" fillId="8" borderId="72" applyNumberFormat="0" applyFont="0" applyAlignment="0" applyProtection="0">
      <alignment vertical="center"/>
    </xf>
    <xf numFmtId="0" fontId="247" fillId="0" borderId="0" applyNumberFormat="0" applyFill="0" applyBorder="0" applyAlignment="0" applyProtection="0">
      <alignment vertical="center"/>
    </xf>
    <xf numFmtId="0" fontId="248" fillId="20" borderId="44" applyNumberFormat="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0" borderId="0" applyNumberFormat="0" applyFill="0" applyBorder="0" applyAlignment="0" applyProtection="0">
      <alignment vertical="center"/>
    </xf>
    <xf numFmtId="0" fontId="252" fillId="20" borderId="44"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7" fillId="41" borderId="0" applyNumberFormat="0" applyBorder="0" applyAlignment="0" applyProtection="0">
      <alignment vertical="center"/>
    </xf>
    <xf numFmtId="0" fontId="57" fillId="44" borderId="0" applyNumberFormat="0" applyBorder="0" applyAlignment="0" applyProtection="0">
      <alignment vertical="center"/>
    </xf>
    <xf numFmtId="0" fontId="57" fillId="47"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51" borderId="0" applyNumberFormat="0" applyBorder="0" applyAlignment="0" applyProtection="0">
      <alignment vertical="center"/>
    </xf>
    <xf numFmtId="0" fontId="253" fillId="17" borderId="44" applyNumberFormat="0" applyAlignment="0" applyProtection="0">
      <alignment vertical="center"/>
    </xf>
    <xf numFmtId="0" fontId="254" fillId="20" borderId="75" applyNumberFormat="0" applyAlignment="0" applyProtection="0">
      <alignment vertical="center"/>
    </xf>
    <xf numFmtId="0" fontId="255" fillId="17" borderId="44" applyNumberFormat="0" applyAlignment="0" applyProtection="0">
      <alignment vertical="center"/>
    </xf>
    <xf numFmtId="0" fontId="256" fillId="20" borderId="75" applyNumberFormat="0" applyAlignment="0" applyProtection="0">
      <alignment vertical="center"/>
    </xf>
    <xf numFmtId="0" fontId="257" fillId="5" borderId="0" applyNumberFormat="0" applyBorder="0" applyAlignment="0" applyProtection="0">
      <alignment vertical="center"/>
    </xf>
    <xf numFmtId="0" fontId="258" fillId="0" borderId="70" applyNumberFormat="0" applyFill="0" applyAlignment="0" applyProtection="0">
      <alignment vertical="center"/>
    </xf>
    <xf numFmtId="0" fontId="259" fillId="0" borderId="70" applyNumberFormat="0" applyFill="0" applyAlignment="0" applyProtection="0">
      <alignment vertical="center"/>
    </xf>
    <xf numFmtId="0" fontId="260" fillId="0" borderId="0"/>
    <xf numFmtId="44" fontId="260" fillId="0" borderId="0" applyFont="0" applyFill="0" applyBorder="0" applyAlignment="0" applyProtection="0"/>
    <xf numFmtId="43" fontId="260" fillId="0" borderId="0" applyFont="0" applyFill="0" applyBorder="0" applyAlignment="0" applyProtection="0"/>
    <xf numFmtId="9" fontId="260" fillId="0" borderId="0" applyFont="0" applyFill="0" applyBorder="0" applyAlignment="0" applyProtection="0"/>
    <xf numFmtId="0" fontId="51" fillId="7" borderId="0" applyNumberFormat="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5" fillId="29"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6"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1" fillId="58" borderId="9" applyNumberFormat="0" applyAlignment="0" applyProtection="0"/>
    <xf numFmtId="0" fontId="268" fillId="0" borderId="0" applyNumberFormat="0" applyFill="0" applyBorder="0" applyAlignment="0" applyProtection="0"/>
    <xf numFmtId="0" fontId="30" fillId="65" borderId="0" applyNumberFormat="0" applyBorder="0" applyAlignment="0" applyProtection="0"/>
    <xf numFmtId="0" fontId="269" fillId="0" borderId="91" applyNumberFormat="0" applyFill="0" applyAlignment="0" applyProtection="0"/>
    <xf numFmtId="0" fontId="270" fillId="0" borderId="92" applyNumberFormat="0" applyFill="0" applyAlignment="0" applyProtection="0"/>
    <xf numFmtId="0" fontId="271" fillId="0" borderId="93" applyNumberFormat="0" applyFill="0" applyAlignment="0" applyProtection="0"/>
    <xf numFmtId="0" fontId="271" fillId="0" borderId="0" applyNumberFormat="0" applyFill="0" applyBorder="0" applyAlignment="0" applyProtection="0"/>
    <xf numFmtId="0" fontId="33" fillId="17" borderId="7" applyNumberFormat="0" applyAlignment="0" applyProtection="0"/>
    <xf numFmtId="0" fontId="272" fillId="0" borderId="94" applyNumberFormat="0" applyFill="0" applyAlignment="0" applyProtection="0"/>
    <xf numFmtId="0" fontId="32" fillId="67" borderId="0" applyNumberFormat="0" applyBorder="0" applyAlignment="0" applyProtection="0"/>
    <xf numFmtId="0" fontId="51" fillId="8" borderId="10" applyNumberFormat="0" applyFont="0" applyAlignment="0" applyProtection="0"/>
    <xf numFmtId="0" fontId="34" fillId="56" borderId="8" applyNumberFormat="0" applyAlignment="0" applyProtection="0"/>
    <xf numFmtId="0" fontId="212" fillId="0" borderId="0" applyNumberFormat="0" applyFill="0" applyBorder="0" applyAlignment="0" applyProtection="0"/>
    <xf numFmtId="0" fontId="216" fillId="0" borderId="11" applyNumberFormat="0" applyFill="0" applyAlignment="0" applyProtection="0"/>
    <xf numFmtId="0" fontId="225"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80" fillId="20" borderId="72">
      <alignment vertical="center"/>
    </xf>
  </cellStyleXfs>
  <cellXfs count="368">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262" fillId="75" borderId="0" xfId="0" applyFont="1" applyFill="1"/>
    <xf numFmtId="0" fontId="262" fillId="75" borderId="0" xfId="0" applyNumberFormat="1" applyFont="1" applyFill="1" applyAlignment="1">
      <alignment horizontal="left"/>
    </xf>
    <xf numFmtId="0" fontId="261" fillId="75" borderId="0" xfId="0" applyNumberFormat="1" applyFont="1" applyFill="1" applyAlignment="1">
      <alignment vertical="center"/>
    </xf>
    <xf numFmtId="0" fontId="261" fillId="75" borderId="0" xfId="0" applyNumberFormat="1" applyFont="1" applyFill="1" applyAlignment="1">
      <alignment horizontal="left" vertical="center"/>
    </xf>
    <xf numFmtId="0" fontId="261" fillId="75" borderId="90" xfId="0" applyNumberFormat="1" applyFont="1" applyFill="1" applyBorder="1" applyAlignment="1">
      <alignment horizontal="center" vertical="center"/>
    </xf>
    <xf numFmtId="0" fontId="262" fillId="75" borderId="0" xfId="0" applyNumberFormat="1" applyFont="1" applyFill="1" applyAlignment="1"/>
    <xf numFmtId="164" fontId="262" fillId="75" borderId="0" xfId="2" applyNumberFormat="1" applyFont="1" applyFill="1" applyAlignment="1">
      <alignment horizontal="left"/>
    </xf>
    <xf numFmtId="164" fontId="262" fillId="75" borderId="0" xfId="2" applyNumberFormat="1" applyFont="1" applyFill="1" applyAlignment="1">
      <alignment horizontal="right"/>
    </xf>
    <xf numFmtId="165" fontId="262" fillId="75" borderId="0" xfId="1" applyNumberFormat="1" applyFont="1" applyFill="1" applyAlignment="1">
      <alignment horizontal="left"/>
    </xf>
    <xf numFmtId="165" fontId="262" fillId="75" borderId="0" xfId="1" applyNumberFormat="1" applyFont="1" applyFill="1" applyAlignment="1">
      <alignment horizontal="right"/>
    </xf>
    <xf numFmtId="0" fontId="262" fillId="75" borderId="0" xfId="0" applyNumberFormat="1" applyFont="1" applyFill="1" applyBorder="1" applyAlignment="1"/>
    <xf numFmtId="0" fontId="262"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3" fillId="75" borderId="15" xfId="8" applyFont="1" applyFill="1" applyBorder="1" applyAlignment="1">
      <alignment horizontal="center" wrapText="1"/>
    </xf>
    <xf numFmtId="0" fontId="3" fillId="75" borderId="87" xfId="8" applyFont="1" applyFill="1" applyBorder="1" applyAlignment="1">
      <alignment horizontal="center" wrapText="1"/>
    </xf>
    <xf numFmtId="164" fontId="1" fillId="75" borderId="19" xfId="8" applyNumberFormat="1" applyFont="1" applyFill="1" applyBorder="1"/>
    <xf numFmtId="164" fontId="1" fillId="75" borderId="0" xfId="8" applyNumberFormat="1" applyFont="1" applyFill="1" applyBorder="1" applyAlignment="1">
      <alignment wrapText="1"/>
    </xf>
    <xf numFmtId="164" fontId="1" fillId="75" borderId="26"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7"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7" fontId="1" fillId="75" borderId="20"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164" fontId="1" fillId="75" borderId="20" xfId="10" applyNumberFormat="1" applyFont="1" applyFill="1" applyBorder="1" applyAlignment="1">
      <alignment horizontal="center"/>
    </xf>
    <xf numFmtId="164" fontId="1" fillId="75" borderId="24" xfId="2" applyNumberFormat="1" applyFont="1" applyFill="1" applyBorder="1"/>
    <xf numFmtId="164" fontId="1" fillId="75" borderId="0" xfId="4" applyNumberFormat="1" applyFont="1" applyFill="1" applyBorder="1"/>
    <xf numFmtId="164" fontId="1" fillId="75" borderId="28"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29" xfId="10" applyNumberFormat="1" applyFont="1" applyFill="1" applyBorder="1"/>
    <xf numFmtId="164" fontId="1" fillId="75" borderId="30" xfId="10"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1" xfId="6" applyNumberFormat="1" applyFont="1" applyFill="1" applyBorder="1" applyAlignment="1"/>
    <xf numFmtId="167" fontId="1" fillId="75" borderId="20" xfId="6" quotePrefix="1" applyNumberFormat="1" applyFont="1" applyFill="1" applyBorder="1" applyAlignment="1"/>
    <xf numFmtId="164" fontId="1" fillId="75" borderId="25" xfId="2" applyNumberFormat="1" applyFont="1" applyFill="1" applyBorder="1"/>
    <xf numFmtId="0" fontId="1" fillId="75" borderId="12" xfId="8" applyNumberFormat="1" applyFont="1" applyFill="1" applyBorder="1" applyAlignment="1"/>
    <xf numFmtId="0" fontId="1" fillId="75" borderId="13" xfId="8" applyNumberFormat="1" applyFont="1" applyFill="1" applyBorder="1" applyAlignment="1"/>
    <xf numFmtId="0" fontId="1" fillId="75" borderId="0" xfId="11" applyFont="1" applyFill="1"/>
    <xf numFmtId="0" fontId="1" fillId="75" borderId="0" xfId="8" applyFont="1" applyFill="1" applyBorder="1" applyAlignment="1">
      <alignment horizontal="right"/>
    </xf>
    <xf numFmtId="164" fontId="1" fillId="75" borderId="23" xfId="10" applyNumberFormat="1" applyFont="1" applyFill="1" applyBorder="1" applyAlignment="1">
      <alignment horizontal="center"/>
    </xf>
    <xf numFmtId="0" fontId="1" fillId="75" borderId="0" xfId="11" applyFont="1" applyFill="1" applyAlignment="1"/>
    <xf numFmtId="164" fontId="1" fillId="75" borderId="4" xfId="2" applyNumberFormat="1" applyFont="1" applyFill="1" applyBorder="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0" fontId="263" fillId="75" borderId="0" xfId="5" applyFont="1" applyFill="1" applyBorder="1"/>
    <xf numFmtId="0" fontId="1" fillId="75" borderId="0" xfId="5" applyFont="1" applyFill="1" applyBorder="1" applyAlignment="1">
      <alignment horizontal="center"/>
    </xf>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4" fillId="75" borderId="0" xfId="5" applyFont="1" applyFill="1" applyBorder="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0" fontId="262" fillId="75" borderId="0" xfId="0" applyNumberFormat="1" applyFont="1" applyFill="1" applyBorder="1" applyAlignment="1">
      <alignment horizontal="left"/>
    </xf>
    <xf numFmtId="165" fontId="262" fillId="75" borderId="0" xfId="1" applyNumberFormat="1" applyFont="1" applyFill="1" applyBorder="1" applyAlignment="1"/>
    <xf numFmtId="165" fontId="262" fillId="75" borderId="6" xfId="1" applyNumberFormat="1" applyFont="1" applyFill="1" applyBorder="1" applyAlignment="1">
      <alignment horizontal="left"/>
    </xf>
    <xf numFmtId="165" fontId="262" fillId="75" borderId="0" xfId="1" applyNumberFormat="1" applyFont="1" applyFill="1" applyBorder="1" applyAlignment="1">
      <alignment horizontal="left"/>
    </xf>
    <xf numFmtId="165" fontId="262" fillId="75" borderId="1" xfId="1" applyNumberFormat="1" applyFont="1" applyFill="1" applyBorder="1" applyAlignment="1"/>
    <xf numFmtId="0" fontId="262" fillId="75" borderId="0" xfId="0" applyFont="1" applyFill="1" applyAlignment="1"/>
    <xf numFmtId="0" fontId="261" fillId="75" borderId="0" xfId="0" applyFont="1" applyFill="1" applyAlignment="1"/>
    <xf numFmtId="0" fontId="261" fillId="75" borderId="0" xfId="0" applyFont="1" applyFill="1" applyAlignment="1">
      <alignment horizontal="left"/>
    </xf>
    <xf numFmtId="0" fontId="262" fillId="75" borderId="5" xfId="0" applyFont="1" applyFill="1" applyBorder="1" applyAlignment="1">
      <alignment wrapText="1"/>
    </xf>
    <xf numFmtId="0" fontId="262" fillId="75" borderId="0" xfId="0" applyFont="1" applyFill="1" applyAlignment="1">
      <alignment horizontal="left"/>
    </xf>
    <xf numFmtId="0" fontId="262" fillId="75" borderId="0" xfId="0" applyFont="1" applyFill="1" applyAlignment="1">
      <alignment horizontal="left" indent="1"/>
    </xf>
    <xf numFmtId="164" fontId="1" fillId="75" borderId="3" xfId="4" applyNumberFormat="1" applyFont="1" applyFill="1" applyBorder="1" applyAlignment="1">
      <alignment horizontal="center"/>
    </xf>
    <xf numFmtId="164" fontId="262" fillId="75" borderId="3" xfId="2" applyNumberFormat="1" applyFont="1" applyFill="1" applyBorder="1" applyAlignment="1">
      <alignment horizontal="left"/>
    </xf>
    <xf numFmtId="165" fontId="262" fillId="75" borderId="0" xfId="1" applyNumberFormat="1" applyFont="1" applyFill="1" applyAlignment="1">
      <alignment horizontal="right" wrapText="1"/>
    </xf>
    <xf numFmtId="165" fontId="262" fillId="75" borderId="0" xfId="1" applyNumberFormat="1" applyFont="1" applyFill="1" applyBorder="1" applyAlignment="1">
      <alignment horizontal="right" wrapText="1"/>
    </xf>
    <xf numFmtId="165" fontId="262" fillId="75" borderId="6" xfId="1" applyNumberFormat="1" applyFont="1" applyFill="1" applyBorder="1" applyAlignment="1">
      <alignment horizontal="right" wrapText="1"/>
    </xf>
    <xf numFmtId="0" fontId="262" fillId="75" borderId="5" xfId="0" applyFont="1" applyFill="1" applyBorder="1" applyAlignment="1">
      <alignment horizontal="right"/>
    </xf>
    <xf numFmtId="165" fontId="262"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7" fillId="0" borderId="0" xfId="0" applyFont="1" applyFill="1"/>
    <xf numFmtId="44" fontId="273" fillId="0" borderId="0" xfId="0" applyNumberFormat="1" applyFont="1" applyFill="1"/>
    <xf numFmtId="165" fontId="16" fillId="0" borderId="0" xfId="1" applyNumberFormat="1"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xf numFmtId="165" fontId="1" fillId="0" borderId="1" xfId="1" applyNumberFormat="1" applyFont="1" applyFill="1" applyBorder="1"/>
    <xf numFmtId="165" fontId="1" fillId="0" borderId="3" xfId="1" applyNumberFormat="1" applyFont="1" applyFill="1" applyBorder="1" applyAlignment="1">
      <alignment horizontal="center"/>
    </xf>
    <xf numFmtId="9" fontId="1" fillId="0" borderId="0" xfId="3" applyFont="1" applyFill="1" applyBorder="1"/>
    <xf numFmtId="9" fontId="3" fillId="0" borderId="0" xfId="3" applyFont="1" applyFill="1" applyBorder="1"/>
    <xf numFmtId="165" fontId="1" fillId="0" borderId="0" xfId="5" applyNumberFormat="1" applyFont="1" applyFill="1" applyBorder="1"/>
    <xf numFmtId="164" fontId="3" fillId="0" borderId="15" xfId="8" applyNumberFormat="1" applyFont="1" applyFill="1" applyBorder="1" applyAlignment="1">
      <alignment horizontal="center" wrapText="1"/>
    </xf>
    <xf numFmtId="164" fontId="3" fillId="0" borderId="87" xfId="8" applyNumberFormat="1" applyFont="1" applyFill="1" applyBorder="1" applyAlignment="1">
      <alignment horizontal="center" wrapText="1"/>
    </xf>
    <xf numFmtId="44" fontId="1" fillId="0" borderId="88" xfId="2" applyFont="1" applyFill="1" applyBorder="1" applyAlignment="1"/>
    <xf numFmtId="44" fontId="1" fillId="0" borderId="21" xfId="2" applyFont="1" applyFill="1" applyBorder="1" applyAlignment="1">
      <alignment horizontal="right"/>
    </xf>
    <xf numFmtId="43" fontId="1" fillId="0" borderId="73" xfId="6" quotePrefix="1" applyNumberFormat="1" applyFont="1" applyFill="1" applyBorder="1" applyAlignment="1">
      <alignment horizontal="right"/>
    </xf>
    <xf numFmtId="43" fontId="1" fillId="0" borderId="21"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5"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2" fillId="75" borderId="0" xfId="0" applyFont="1" applyFill="1"/>
    <xf numFmtId="0" fontId="23" fillId="75" borderId="0" xfId="0" applyFont="1" applyFill="1"/>
    <xf numFmtId="0" fontId="23" fillId="2" borderId="0" xfId="0" applyFont="1" applyFill="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3" fontId="23" fillId="0" borderId="0" xfId="0" applyNumberFormat="1" applyFont="1" applyFill="1" applyBorder="1"/>
    <xf numFmtId="0" fontId="3" fillId="75" borderId="0" xfId="0" applyFont="1" applyFill="1"/>
    <xf numFmtId="165" fontId="262" fillId="75" borderId="1" xfId="1" applyNumberFormat="1" applyFont="1" applyFill="1" applyBorder="1" applyAlignment="1">
      <alignment horizontal="right" wrapText="1"/>
    </xf>
    <xf numFmtId="165" fontId="262" fillId="75" borderId="3" xfId="1" applyNumberFormat="1" applyFont="1" applyFill="1" applyBorder="1" applyAlignment="1">
      <alignment horizontal="right" wrapText="1"/>
    </xf>
    <xf numFmtId="44" fontId="0" fillId="2" borderId="0" xfId="0" applyNumberFormat="1" applyFill="1"/>
    <xf numFmtId="166" fontId="1" fillId="0" borderId="0" xfId="3" applyNumberFormat="1" applyFont="1" applyFill="1" applyBorder="1"/>
    <xf numFmtId="0" fontId="262" fillId="2" borderId="0" xfId="0" applyFont="1" applyFill="1"/>
    <xf numFmtId="165" fontId="262" fillId="75" borderId="0" xfId="1" applyNumberFormat="1" applyFont="1" applyFill="1"/>
    <xf numFmtId="9" fontId="262"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74" fillId="75" borderId="0" xfId="0" applyNumberFormat="1" applyFont="1" applyFill="1" applyAlignment="1"/>
    <xf numFmtId="10" fontId="6" fillId="0" borderId="0" xfId="3" applyNumberFormat="1" applyFont="1" applyFill="1" applyBorder="1" applyAlignment="1"/>
    <xf numFmtId="165" fontId="262" fillId="75" borderId="0" xfId="0" applyNumberFormat="1" applyFont="1" applyFill="1"/>
    <xf numFmtId="0" fontId="275" fillId="2" borderId="0" xfId="0" applyFont="1" applyFill="1"/>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xf numFmtId="0" fontId="261" fillId="75" borderId="0" xfId="0" applyFont="1" applyFill="1" applyBorder="1" applyAlignment="1">
      <alignment horizontal="center"/>
    </xf>
    <xf numFmtId="0" fontId="261" fillId="75" borderId="2" xfId="0" applyFont="1" applyFill="1" applyBorder="1" applyAlignment="1">
      <alignment horizontal="center"/>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2" fillId="75" borderId="0" xfId="3" applyNumberFormat="1" applyFont="1" applyFill="1"/>
    <xf numFmtId="9" fontId="1" fillId="75" borderId="0" xfId="3" applyFont="1" applyFill="1" applyBorder="1"/>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95" xfId="6" quotePrefix="1" applyNumberFormat="1" applyFont="1" applyFill="1" applyBorder="1" applyAlignment="1">
      <alignment horizontal="right"/>
    </xf>
    <xf numFmtId="0" fontId="261" fillId="0" borderId="1" xfId="0" applyFont="1" applyFill="1" applyBorder="1" applyAlignment="1">
      <alignment horizontal="center"/>
    </xf>
    <xf numFmtId="0" fontId="262" fillId="0" borderId="0" xfId="0" applyFont="1" applyFill="1"/>
    <xf numFmtId="43" fontId="1" fillId="0" borderId="21" xfId="6" applyNumberFormat="1" applyFont="1" applyFill="1" applyBorder="1" applyAlignment="1">
      <alignment horizontal="right"/>
    </xf>
    <xf numFmtId="0" fontId="261" fillId="75" borderId="0" xfId="0" applyNumberFormat="1" applyFont="1" applyFill="1" applyAlignment="1">
      <alignment horizontal="center"/>
    </xf>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41" fontId="0" fillId="2" borderId="0" xfId="0" applyNumberFormat="1" applyFill="1"/>
    <xf numFmtId="0" fontId="264" fillId="0" borderId="0" xfId="5" applyFont="1" applyFill="1" applyBorder="1"/>
    <xf numFmtId="0" fontId="264" fillId="75" borderId="0" xfId="5" applyFont="1" applyFill="1" applyBorder="1" applyAlignment="1">
      <alignment horizontal="left" vertical="top" wrapText="1"/>
    </xf>
    <xf numFmtId="0" fontId="264"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2" fillId="2" borderId="0" xfId="0" applyFont="1" applyFill="1" applyBorder="1"/>
    <xf numFmtId="165" fontId="262" fillId="2" borderId="0" xfId="1" applyNumberFormat="1" applyFont="1" applyFill="1"/>
    <xf numFmtId="165" fontId="262" fillId="0" borderId="0" xfId="1" applyNumberFormat="1" applyFont="1" applyFill="1"/>
    <xf numFmtId="165" fontId="261" fillId="0" borderId="0" xfId="1" applyNumberFormat="1" applyFont="1" applyFill="1"/>
    <xf numFmtId="165" fontId="262" fillId="2" borderId="0" xfId="0" applyNumberFormat="1" applyFont="1" applyFill="1"/>
    <xf numFmtId="166" fontId="261" fillId="75" borderId="0" xfId="3" applyNumberFormat="1" applyFont="1" applyFill="1" applyBorder="1" applyAlignment="1">
      <alignment horizontal="right" wrapText="1"/>
    </xf>
    <xf numFmtId="42" fontId="3" fillId="0" borderId="0" xfId="0" applyNumberFormat="1" applyFont="1" applyFill="1" applyBorder="1" applyAlignment="1"/>
    <xf numFmtId="165" fontId="262" fillId="0" borderId="1" xfId="1" applyNumberFormat="1" applyFont="1" applyFill="1" applyBorder="1"/>
    <xf numFmtId="42" fontId="261" fillId="0" borderId="86" xfId="0" applyNumberFormat="1" applyFont="1" applyFill="1" applyBorder="1"/>
    <xf numFmtId="165" fontId="0" fillId="2" borderId="0" xfId="0" applyNumberFormat="1" applyFill="1"/>
    <xf numFmtId="43" fontId="16" fillId="2" borderId="0" xfId="1" applyNumberFormat="1" applyFont="1" applyFill="1"/>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1" fillId="75" borderId="0" xfId="11" applyFont="1" applyFill="1" applyAlignment="1">
      <alignment horizontal="left"/>
    </xf>
    <xf numFmtId="0" fontId="264" fillId="75" borderId="0" xfId="5" applyFont="1" applyFill="1" applyBorder="1" applyAlignment="1">
      <alignment vertical="top"/>
    </xf>
    <xf numFmtId="0" fontId="264" fillId="75" borderId="0" xfId="5" applyFont="1" applyFill="1" applyBorder="1" applyAlignment="1">
      <alignment horizontal="left" vertical="top" wrapText="1"/>
    </xf>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264" fillId="75" borderId="0" xfId="5" applyFont="1" applyFill="1" applyBorder="1" applyAlignment="1">
      <alignment horizontal="left" vertical="top" wrapText="1"/>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4" xfId="2" applyNumberFormat="1" applyFont="1" applyFill="1" applyBorder="1"/>
    <xf numFmtId="164" fontId="1" fillId="0" borderId="29" xfId="10" applyNumberFormat="1" applyFont="1" applyFill="1" applyBorder="1"/>
    <xf numFmtId="164" fontId="1" fillId="0" borderId="30"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2" fillId="0" borderId="0" xfId="2" applyNumberFormat="1" applyFont="1" applyFill="1" applyAlignment="1">
      <alignment horizontal="right"/>
    </xf>
    <xf numFmtId="165" fontId="262" fillId="0" borderId="0" xfId="1" applyNumberFormat="1" applyFont="1" applyFill="1" applyAlignment="1"/>
    <xf numFmtId="165" fontId="279" fillId="0" borderId="0" xfId="1" applyNumberFormat="1" applyFont="1" applyFill="1"/>
    <xf numFmtId="165" fontId="279" fillId="75" borderId="0" xfId="1" applyNumberFormat="1" applyFont="1" applyFill="1"/>
    <xf numFmtId="0" fontId="264" fillId="75" borderId="0" xfId="5" applyFont="1" applyFill="1" applyBorder="1" applyAlignment="1">
      <alignment horizontal="left" vertical="top" wrapText="1"/>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1" fillId="75" borderId="0" xfId="5" applyFont="1" applyFill="1" applyBorder="1" applyAlignment="1">
      <alignment vertical="top"/>
    </xf>
    <xf numFmtId="0" fontId="1" fillId="75" borderId="0" xfId="11" applyFont="1" applyFill="1" applyAlignment="1">
      <alignment horizontal="left"/>
    </xf>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166" fontId="21" fillId="0" borderId="0" xfId="3" applyNumberFormat="1" applyFont="1" applyFill="1" applyBorder="1" applyAlignment="1"/>
    <xf numFmtId="0" fontId="72" fillId="2" borderId="0" xfId="0" applyFont="1" applyFill="1"/>
    <xf numFmtId="166" fontId="21" fillId="2" borderId="0" xfId="3" applyNumberFormat="1" applyFont="1" applyFill="1" applyBorder="1" applyAlignment="1">
      <alignment horizontal="right"/>
    </xf>
    <xf numFmtId="0" fontId="16" fillId="0" borderId="0" xfId="0" applyFont="1" applyFill="1" applyAlignment="1">
      <alignment horizontal="left" vertical="top" wrapText="1" readingOrder="1"/>
    </xf>
    <xf numFmtId="0" fontId="1"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276" fillId="0" borderId="0" xfId="0" applyFont="1" applyFill="1" applyAlignment="1">
      <alignment vertical="top"/>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3" fillId="75" borderId="0" xfId="5" applyFont="1" applyFill="1" applyAlignment="1">
      <alignment horizontal="center"/>
    </xf>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261" fillId="75" borderId="89" xfId="0" applyNumberFormat="1" applyFont="1" applyFill="1" applyBorder="1" applyAlignment="1">
      <alignment horizontal="center" vertical="center"/>
    </xf>
    <xf numFmtId="164" fontId="1" fillId="75" borderId="22"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0" xfId="11" applyFont="1" applyFill="1" applyAlignment="1">
      <alignment horizontal="left"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cellXfs>
  <cellStyles count="4359">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419100</xdr:colOff>
      <xdr:row>0</xdr:row>
      <xdr:rowOff>47625</xdr:rowOff>
    </xdr:from>
    <xdr:to>
      <xdr:col>17</xdr:col>
      <xdr:colOff>561975</xdr:colOff>
      <xdr:row>4</xdr:row>
      <xdr:rowOff>142875</xdr:rowOff>
    </xdr:to>
    <xdr:pic>
      <xdr:nvPicPr>
        <xdr:cNvPr id="3" name="Picture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47625"/>
          <a:ext cx="31908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27"/>
  <sheetViews>
    <sheetView showGridLines="0" tabSelected="1" view="pageBreakPreview" zoomScaleNormal="90" zoomScaleSheetLayoutView="100" workbookViewId="0"/>
  </sheetViews>
  <sheetFormatPr defaultRowHeight="12.75"/>
  <cols>
    <col min="1" max="16384" width="9.140625" style="172"/>
  </cols>
  <sheetData>
    <row r="3" spans="1:18" ht="48.75">
      <c r="A3" s="254" t="s">
        <v>33</v>
      </c>
      <c r="N3" s="255"/>
    </row>
    <row r="4" spans="1:18" ht="12" customHeight="1">
      <c r="A4" s="254"/>
      <c r="N4" s="255"/>
    </row>
    <row r="5" spans="1:18" ht="13.5" thickBot="1">
      <c r="A5" s="256"/>
      <c r="B5" s="256"/>
      <c r="C5" s="256"/>
      <c r="D5" s="256"/>
      <c r="E5" s="256"/>
      <c r="F5" s="256"/>
      <c r="G5" s="256"/>
      <c r="H5" s="256"/>
      <c r="I5" s="256"/>
      <c r="J5" s="256"/>
      <c r="K5" s="256"/>
      <c r="L5" s="256"/>
      <c r="M5" s="256"/>
      <c r="N5" s="256"/>
      <c r="O5" s="256"/>
      <c r="P5" s="256"/>
      <c r="Q5" s="256"/>
      <c r="R5" s="256"/>
    </row>
    <row r="6" spans="1:18" ht="6" customHeight="1">
      <c r="A6" s="262"/>
      <c r="B6" s="261"/>
      <c r="C6" s="261"/>
      <c r="D6" s="261"/>
      <c r="E6" s="261"/>
      <c r="F6" s="261"/>
      <c r="G6" s="261"/>
      <c r="H6" s="261"/>
      <c r="I6" s="261"/>
      <c r="J6" s="261"/>
      <c r="K6" s="261"/>
      <c r="L6" s="261"/>
      <c r="M6" s="261"/>
      <c r="N6" s="261"/>
      <c r="O6" s="261"/>
    </row>
    <row r="7" spans="1:18" ht="55.5" customHeight="1">
      <c r="A7" s="347" t="s">
        <v>231</v>
      </c>
      <c r="B7" s="349"/>
      <c r="C7" s="349"/>
      <c r="D7" s="349"/>
      <c r="E7" s="349"/>
      <c r="F7" s="349"/>
      <c r="G7" s="349"/>
      <c r="H7" s="349"/>
      <c r="I7" s="349"/>
      <c r="J7" s="349"/>
      <c r="K7" s="349"/>
      <c r="L7" s="349"/>
      <c r="M7" s="349"/>
      <c r="N7" s="349"/>
      <c r="O7" s="349"/>
      <c r="P7" s="349"/>
      <c r="Q7" s="349"/>
      <c r="R7" s="349"/>
    </row>
    <row r="8" spans="1:18" ht="6" customHeight="1">
      <c r="A8" s="262"/>
      <c r="B8" s="261"/>
      <c r="C8" s="261"/>
      <c r="D8" s="261"/>
      <c r="E8" s="261"/>
      <c r="F8" s="261"/>
      <c r="G8" s="261"/>
      <c r="H8" s="261"/>
      <c r="I8" s="261"/>
      <c r="J8" s="261"/>
      <c r="K8" s="261"/>
      <c r="L8" s="261"/>
      <c r="M8" s="261"/>
      <c r="N8" s="261"/>
      <c r="O8" s="261"/>
    </row>
    <row r="9" spans="1:18" ht="57.75" customHeight="1">
      <c r="A9" s="347" t="s">
        <v>226</v>
      </c>
      <c r="B9" s="349"/>
      <c r="C9" s="349"/>
      <c r="D9" s="349"/>
      <c r="E9" s="349"/>
      <c r="F9" s="349"/>
      <c r="G9" s="349"/>
      <c r="H9" s="349"/>
      <c r="I9" s="349"/>
      <c r="J9" s="349"/>
      <c r="K9" s="349"/>
      <c r="L9" s="349"/>
      <c r="M9" s="349"/>
      <c r="N9" s="349"/>
      <c r="O9" s="349"/>
      <c r="P9" s="349"/>
      <c r="Q9" s="349"/>
      <c r="R9" s="349"/>
    </row>
    <row r="10" spans="1:18" ht="13.5">
      <c r="A10" s="257"/>
      <c r="B10" s="258"/>
      <c r="C10" s="258"/>
      <c r="D10" s="258"/>
      <c r="E10" s="258"/>
      <c r="F10" s="258"/>
      <c r="G10" s="258"/>
      <c r="H10" s="258"/>
      <c r="I10" s="258"/>
      <c r="J10" s="258"/>
      <c r="K10" s="258"/>
      <c r="L10" s="258"/>
      <c r="M10" s="258"/>
      <c r="N10" s="258"/>
      <c r="O10" s="258"/>
    </row>
    <row r="11" spans="1:18" ht="13.5">
      <c r="A11" s="259" t="s">
        <v>210</v>
      </c>
    </row>
    <row r="12" spans="1:18" ht="13.5">
      <c r="A12" s="259" t="s">
        <v>112</v>
      </c>
    </row>
    <row r="13" spans="1:18" ht="13.5">
      <c r="A13" s="259" t="s">
        <v>273</v>
      </c>
    </row>
    <row r="14" spans="1:18" ht="15.75">
      <c r="A14" s="259" t="s">
        <v>271</v>
      </c>
    </row>
    <row r="15" spans="1:18" ht="13.5">
      <c r="A15" s="259" t="s">
        <v>113</v>
      </c>
    </row>
    <row r="16" spans="1:18" ht="13.5">
      <c r="A16" s="262"/>
      <c r="B16" s="261"/>
      <c r="C16" s="261"/>
      <c r="D16" s="261"/>
      <c r="E16" s="261"/>
      <c r="F16" s="261"/>
      <c r="G16" s="261"/>
      <c r="H16" s="261"/>
      <c r="I16" s="261"/>
      <c r="J16" s="261"/>
      <c r="K16" s="261"/>
      <c r="L16" s="261"/>
      <c r="M16" s="261"/>
      <c r="N16" s="261"/>
      <c r="O16" s="261"/>
    </row>
    <row r="17" spans="1:18" ht="391.5" customHeight="1">
      <c r="A17" s="347" t="s">
        <v>230</v>
      </c>
      <c r="B17" s="348"/>
      <c r="C17" s="348"/>
      <c r="D17" s="348"/>
      <c r="E17" s="348"/>
      <c r="F17" s="348"/>
      <c r="G17" s="348"/>
      <c r="H17" s="348"/>
      <c r="I17" s="348"/>
      <c r="J17" s="348"/>
      <c r="K17" s="348"/>
      <c r="L17" s="348"/>
      <c r="M17" s="348"/>
      <c r="N17" s="348"/>
      <c r="O17" s="348"/>
      <c r="P17" s="348"/>
      <c r="Q17" s="348"/>
      <c r="R17" s="348"/>
    </row>
    <row r="18" spans="1:18" ht="6" customHeight="1">
      <c r="A18" s="262"/>
      <c r="B18" s="261"/>
      <c r="C18" s="261"/>
      <c r="D18" s="261"/>
      <c r="E18" s="261"/>
      <c r="F18" s="261"/>
      <c r="G18" s="261"/>
      <c r="H18" s="261"/>
      <c r="I18" s="261"/>
      <c r="J18" s="261"/>
      <c r="K18" s="261"/>
      <c r="L18" s="261"/>
      <c r="M18" s="261"/>
      <c r="N18" s="261"/>
      <c r="O18" s="261"/>
    </row>
    <row r="19" spans="1:18" ht="34.5" customHeight="1">
      <c r="A19" s="347" t="s">
        <v>229</v>
      </c>
      <c r="B19" s="348"/>
      <c r="C19" s="348"/>
      <c r="D19" s="348"/>
      <c r="E19" s="348"/>
      <c r="F19" s="348"/>
      <c r="G19" s="348"/>
      <c r="H19" s="348"/>
      <c r="I19" s="348"/>
      <c r="J19" s="348"/>
      <c r="K19" s="348"/>
      <c r="L19" s="348"/>
      <c r="M19" s="348"/>
      <c r="N19" s="348"/>
      <c r="O19" s="348"/>
      <c r="P19" s="348"/>
      <c r="Q19" s="348"/>
      <c r="R19" s="348"/>
    </row>
    <row r="20" spans="1:18" ht="6" customHeight="1">
      <c r="A20" s="262"/>
      <c r="B20" s="261"/>
      <c r="C20" s="261"/>
      <c r="D20" s="261"/>
      <c r="E20" s="261"/>
      <c r="F20" s="261"/>
      <c r="G20" s="261"/>
      <c r="H20" s="261"/>
      <c r="I20" s="261"/>
      <c r="J20" s="261"/>
      <c r="K20" s="261"/>
      <c r="L20" s="261"/>
      <c r="M20" s="261"/>
      <c r="N20" s="261"/>
      <c r="O20" s="261"/>
    </row>
    <row r="21" spans="1:18" ht="33" customHeight="1">
      <c r="A21" s="347" t="s">
        <v>166</v>
      </c>
      <c r="B21" s="348"/>
      <c r="C21" s="348"/>
      <c r="D21" s="348"/>
      <c r="E21" s="348"/>
      <c r="F21" s="348"/>
      <c r="G21" s="348"/>
      <c r="H21" s="348"/>
      <c r="I21" s="348"/>
      <c r="J21" s="348"/>
      <c r="K21" s="348"/>
      <c r="L21" s="348"/>
      <c r="M21" s="348"/>
      <c r="N21" s="348"/>
      <c r="O21" s="348"/>
      <c r="P21" s="348"/>
      <c r="Q21" s="348"/>
      <c r="R21" s="348"/>
    </row>
    <row r="22" spans="1:18" ht="5.25" customHeight="1">
      <c r="A22" s="263"/>
      <c r="B22" s="264"/>
      <c r="C22" s="264"/>
      <c r="D22" s="264"/>
      <c r="E22" s="264"/>
      <c r="F22" s="264"/>
      <c r="G22" s="264"/>
      <c r="H22" s="264"/>
      <c r="I22" s="264"/>
      <c r="J22" s="264"/>
      <c r="K22" s="264"/>
      <c r="L22" s="264"/>
      <c r="M22" s="264"/>
      <c r="N22" s="264"/>
      <c r="O22" s="264"/>
      <c r="P22" s="264"/>
      <c r="Q22" s="264"/>
      <c r="R22" s="264"/>
    </row>
    <row r="23" spans="1:18">
      <c r="A23" s="347" t="s">
        <v>170</v>
      </c>
      <c r="B23" s="348"/>
      <c r="C23" s="348"/>
      <c r="D23" s="348"/>
      <c r="E23" s="348"/>
      <c r="F23" s="348"/>
      <c r="G23" s="348"/>
      <c r="H23" s="348"/>
      <c r="I23" s="348"/>
      <c r="J23" s="348"/>
      <c r="K23" s="348"/>
      <c r="L23" s="348"/>
      <c r="M23" s="348"/>
      <c r="N23" s="348"/>
      <c r="O23" s="348"/>
      <c r="P23" s="348"/>
      <c r="Q23" s="348"/>
      <c r="R23" s="348"/>
    </row>
    <row r="24" spans="1:18" ht="5.25" customHeight="1">
      <c r="A24" s="268"/>
      <c r="B24" s="269"/>
      <c r="C24" s="269"/>
      <c r="D24" s="269"/>
      <c r="E24" s="269"/>
      <c r="F24" s="269"/>
      <c r="G24" s="269"/>
      <c r="H24" s="269"/>
      <c r="I24" s="269"/>
      <c r="J24" s="269"/>
      <c r="K24" s="269"/>
      <c r="L24" s="269"/>
      <c r="M24" s="269"/>
      <c r="N24" s="269"/>
      <c r="O24" s="269"/>
      <c r="P24" s="269"/>
      <c r="Q24" s="269"/>
      <c r="R24" s="269"/>
    </row>
    <row r="25" spans="1:18" s="265" customFormat="1">
      <c r="A25" s="345" t="s">
        <v>272</v>
      </c>
      <c r="B25" s="350"/>
      <c r="C25" s="350"/>
      <c r="D25" s="350"/>
      <c r="E25" s="350"/>
      <c r="F25" s="350"/>
      <c r="G25" s="350"/>
      <c r="H25" s="350"/>
      <c r="I25" s="350"/>
      <c r="J25" s="350"/>
      <c r="K25" s="350"/>
      <c r="L25" s="350"/>
      <c r="M25" s="350"/>
      <c r="N25" s="350"/>
      <c r="O25" s="350"/>
      <c r="P25" s="350"/>
      <c r="Q25" s="350"/>
      <c r="R25" s="350"/>
    </row>
    <row r="26" spans="1:18">
      <c r="A26" s="345" t="s">
        <v>261</v>
      </c>
      <c r="B26" s="346"/>
      <c r="C26" s="346"/>
      <c r="D26" s="346"/>
      <c r="E26" s="346"/>
      <c r="F26" s="346"/>
      <c r="G26" s="346"/>
      <c r="H26" s="346"/>
      <c r="I26" s="346"/>
      <c r="J26" s="346"/>
      <c r="K26" s="346"/>
      <c r="L26" s="346"/>
      <c r="M26" s="346"/>
      <c r="N26" s="346"/>
      <c r="O26" s="346"/>
      <c r="P26" s="346"/>
      <c r="Q26" s="346"/>
      <c r="R26" s="346"/>
    </row>
    <row r="27" spans="1:18" ht="13.5">
      <c r="A27" s="260"/>
      <c r="B27" s="261"/>
      <c r="C27" s="261"/>
      <c r="D27" s="261"/>
      <c r="E27" s="261"/>
      <c r="F27" s="261"/>
      <c r="G27" s="261"/>
      <c r="H27" s="261"/>
      <c r="I27" s="261"/>
      <c r="J27" s="261"/>
      <c r="K27" s="261"/>
      <c r="L27" s="261"/>
      <c r="M27" s="261"/>
      <c r="N27" s="261"/>
      <c r="O27" s="261"/>
      <c r="P27" s="261"/>
      <c r="Q27" s="261"/>
      <c r="R27" s="261"/>
    </row>
  </sheetData>
  <mergeCells count="8">
    <mergeCell ref="A26:R26"/>
    <mergeCell ref="A21:R21"/>
    <mergeCell ref="A7:R7"/>
    <mergeCell ref="A17:R17"/>
    <mergeCell ref="A19:R19"/>
    <mergeCell ref="A9:R9"/>
    <mergeCell ref="A23:R23"/>
    <mergeCell ref="A25:R25"/>
  </mergeCells>
  <phoneticPr fontId="14" type="noConversion"/>
  <pageMargins left="0.7" right="0.7" top="0.25" bottom="0.44" header="0.3" footer="0.3"/>
  <pageSetup scale="66" orientation="landscape" r:id="rId1"/>
  <headerFooter>
    <oddFooter>&amp;LActivision Blizzard, Inc.&amp;R&amp;P of &amp; 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view="pageBreakPreview" zoomScaleNormal="100" zoomScaleSheetLayoutView="100" workbookViewId="0"/>
  </sheetViews>
  <sheetFormatPr defaultRowHeight="12"/>
  <cols>
    <col min="1" max="1" width="2.140625" style="60" customWidth="1"/>
    <col min="2" max="2" width="27.140625" style="60" customWidth="1"/>
    <col min="3" max="3" width="2.5703125" style="60" customWidth="1"/>
    <col min="4" max="15" width="7.85546875" style="60" customWidth="1"/>
    <col min="16" max="16" width="1.140625" style="60" customWidth="1"/>
    <col min="17" max="16384" width="9.140625" style="60"/>
  </cols>
  <sheetData>
    <row r="1" spans="1:16" ht="15" customHeight="1">
      <c r="B1" s="356" t="s">
        <v>118</v>
      </c>
      <c r="C1" s="356"/>
      <c r="D1" s="356"/>
      <c r="E1" s="356"/>
      <c r="F1" s="356"/>
      <c r="G1" s="356"/>
      <c r="H1" s="356"/>
      <c r="I1" s="356"/>
      <c r="J1" s="356"/>
      <c r="K1" s="356"/>
      <c r="L1" s="356"/>
      <c r="M1" s="356"/>
      <c r="N1" s="356"/>
      <c r="O1" s="356"/>
      <c r="P1" s="356"/>
    </row>
    <row r="2" spans="1:16">
      <c r="B2" s="356" t="s">
        <v>197</v>
      </c>
      <c r="C2" s="356"/>
      <c r="D2" s="356"/>
      <c r="E2" s="356"/>
      <c r="F2" s="356"/>
      <c r="G2" s="356"/>
      <c r="H2" s="356"/>
      <c r="I2" s="356"/>
      <c r="J2" s="356"/>
      <c r="K2" s="356"/>
      <c r="L2" s="356"/>
      <c r="M2" s="356"/>
      <c r="N2" s="356"/>
      <c r="O2" s="356"/>
      <c r="P2" s="356"/>
    </row>
    <row r="3" spans="1:16" s="71" customFormat="1">
      <c r="B3" s="356" t="s">
        <v>59</v>
      </c>
      <c r="C3" s="356"/>
      <c r="D3" s="356"/>
      <c r="E3" s="356"/>
      <c r="F3" s="356"/>
      <c r="G3" s="356"/>
      <c r="H3" s="356"/>
      <c r="I3" s="356"/>
      <c r="J3" s="356"/>
      <c r="K3" s="356"/>
      <c r="L3" s="356"/>
      <c r="M3" s="356"/>
      <c r="N3" s="356"/>
      <c r="O3" s="356"/>
      <c r="P3" s="356"/>
    </row>
    <row r="4" spans="1:16">
      <c r="B4" s="303"/>
      <c r="C4" s="303"/>
      <c r="D4" s="303"/>
      <c r="E4" s="303"/>
      <c r="F4" s="303"/>
      <c r="G4" s="303"/>
      <c r="H4" s="303"/>
      <c r="I4" s="303"/>
      <c r="J4" s="303"/>
      <c r="K4" s="309"/>
      <c r="L4" s="312"/>
      <c r="M4" s="333"/>
      <c r="N4" s="335"/>
      <c r="O4" s="340"/>
    </row>
    <row r="5" spans="1:16">
      <c r="B5" s="61"/>
      <c r="C5" s="61"/>
      <c r="D5" s="61"/>
      <c r="E5" s="61"/>
      <c r="F5" s="61"/>
      <c r="G5" s="61"/>
      <c r="H5" s="61"/>
      <c r="I5" s="61"/>
      <c r="J5" s="61"/>
      <c r="K5" s="61"/>
      <c r="L5" s="61"/>
      <c r="M5" s="61"/>
      <c r="N5" s="61"/>
      <c r="O5" s="61"/>
    </row>
    <row r="6" spans="1:16" ht="15" customHeight="1">
      <c r="A6" s="71"/>
      <c r="B6" s="251"/>
      <c r="C6" s="304"/>
      <c r="D6" s="304"/>
      <c r="E6" s="304"/>
      <c r="F6" s="304"/>
      <c r="G6" s="304"/>
      <c r="H6" s="304"/>
      <c r="I6" s="304"/>
      <c r="J6" s="304"/>
      <c r="K6" s="310"/>
      <c r="L6" s="313"/>
      <c r="M6" s="334"/>
      <c r="N6" s="336"/>
      <c r="O6" s="341"/>
    </row>
    <row r="7" spans="1:16" ht="15" customHeight="1">
      <c r="A7" s="71"/>
      <c r="B7" s="251"/>
      <c r="C7" s="304"/>
      <c r="D7" s="19" t="s">
        <v>3</v>
      </c>
      <c r="E7" s="19" t="s">
        <v>4</v>
      </c>
      <c r="F7" s="19" t="s">
        <v>5</v>
      </c>
      <c r="G7" s="19" t="s">
        <v>6</v>
      </c>
      <c r="H7" s="19" t="s">
        <v>3</v>
      </c>
      <c r="I7" s="19" t="s">
        <v>4</v>
      </c>
      <c r="J7" s="19" t="s">
        <v>5</v>
      </c>
      <c r="K7" s="19" t="s">
        <v>6</v>
      </c>
      <c r="L7" s="19" t="s">
        <v>3</v>
      </c>
      <c r="M7" s="19" t="s">
        <v>4</v>
      </c>
      <c r="N7" s="19" t="s">
        <v>5</v>
      </c>
      <c r="O7" s="19" t="s">
        <v>6</v>
      </c>
    </row>
    <row r="8" spans="1:16" ht="12.75" thickBot="1">
      <c r="B8" s="159"/>
      <c r="C8" s="302"/>
      <c r="D8" s="40" t="s">
        <v>183</v>
      </c>
      <c r="E8" s="40" t="s">
        <v>183</v>
      </c>
      <c r="F8" s="40" t="s">
        <v>183</v>
      </c>
      <c r="G8" s="40" t="s">
        <v>183</v>
      </c>
      <c r="H8" s="40" t="s">
        <v>204</v>
      </c>
      <c r="I8" s="40" t="s">
        <v>204</v>
      </c>
      <c r="J8" s="40" t="s">
        <v>204</v>
      </c>
      <c r="K8" s="40" t="s">
        <v>204</v>
      </c>
      <c r="L8" s="40" t="s">
        <v>241</v>
      </c>
      <c r="M8" s="40" t="s">
        <v>241</v>
      </c>
      <c r="N8" s="40" t="s">
        <v>241</v>
      </c>
      <c r="O8" s="40" t="s">
        <v>241</v>
      </c>
    </row>
    <row r="9" spans="1:16">
      <c r="B9" s="160" t="s">
        <v>162</v>
      </c>
      <c r="C9" s="158"/>
      <c r="D9" s="169"/>
      <c r="E9" s="169"/>
      <c r="F9" s="169"/>
      <c r="G9" s="169"/>
      <c r="H9" s="169"/>
      <c r="I9" s="169"/>
      <c r="J9" s="169"/>
      <c r="K9" s="169"/>
      <c r="L9" s="169"/>
      <c r="M9" s="169"/>
      <c r="N9" s="169"/>
      <c r="O9" s="169"/>
    </row>
    <row r="10" spans="1:16">
      <c r="B10" s="162" t="s">
        <v>163</v>
      </c>
      <c r="C10" s="158"/>
      <c r="D10" s="67">
        <v>154</v>
      </c>
      <c r="E10" s="67">
        <v>93</v>
      </c>
      <c r="F10" s="67">
        <v>122</v>
      </c>
      <c r="G10" s="67">
        <v>976</v>
      </c>
      <c r="H10" s="67">
        <v>325</v>
      </c>
      <c r="I10" s="67">
        <v>109</v>
      </c>
      <c r="J10" s="67">
        <v>-50</v>
      </c>
      <c r="K10" s="67">
        <v>880</v>
      </c>
      <c r="L10" s="328">
        <v>136</v>
      </c>
      <c r="M10" s="328">
        <v>106</v>
      </c>
      <c r="N10" s="328">
        <v>-145</v>
      </c>
      <c r="O10" s="328">
        <v>1195</v>
      </c>
    </row>
    <row r="11" spans="1:16">
      <c r="B11" s="162" t="s">
        <v>192</v>
      </c>
      <c r="C11" s="158"/>
      <c r="D11" s="170">
        <v>8</v>
      </c>
      <c r="E11" s="170">
        <v>17</v>
      </c>
      <c r="F11" s="170">
        <v>21</v>
      </c>
      <c r="G11" s="170">
        <v>27</v>
      </c>
      <c r="H11" s="170">
        <v>17</v>
      </c>
      <c r="I11" s="170">
        <v>19</v>
      </c>
      <c r="J11" s="170">
        <v>22</v>
      </c>
      <c r="K11" s="170">
        <v>16</v>
      </c>
      <c r="L11" s="329">
        <v>37</v>
      </c>
      <c r="M11" s="329">
        <v>25</v>
      </c>
      <c r="N11" s="329">
        <v>28</v>
      </c>
      <c r="O11" s="329">
        <v>17</v>
      </c>
    </row>
    <row r="12" spans="1:16">
      <c r="B12" s="162" t="s">
        <v>176</v>
      </c>
      <c r="C12" s="158"/>
      <c r="D12" s="67">
        <f t="shared" ref="D12:J12" si="0">D10-D11</f>
        <v>146</v>
      </c>
      <c r="E12" s="67">
        <f t="shared" si="0"/>
        <v>76</v>
      </c>
      <c r="F12" s="67">
        <f t="shared" si="0"/>
        <v>101</v>
      </c>
      <c r="G12" s="67">
        <f t="shared" si="0"/>
        <v>949</v>
      </c>
      <c r="H12" s="67">
        <f t="shared" si="0"/>
        <v>308</v>
      </c>
      <c r="I12" s="67">
        <f t="shared" si="0"/>
        <v>90</v>
      </c>
      <c r="J12" s="67">
        <f t="shared" si="0"/>
        <v>-72</v>
      </c>
      <c r="K12" s="67">
        <f t="shared" ref="K12:L12" si="1">K10-K11</f>
        <v>864</v>
      </c>
      <c r="L12" s="328">
        <f t="shared" si="1"/>
        <v>99</v>
      </c>
      <c r="M12" s="328">
        <f t="shared" ref="M12:N12" si="2">M10-M11</f>
        <v>81</v>
      </c>
      <c r="N12" s="328">
        <f t="shared" si="2"/>
        <v>-173</v>
      </c>
      <c r="O12" s="328">
        <f t="shared" ref="O12" si="3">O10-O11</f>
        <v>1178</v>
      </c>
    </row>
    <row r="14" spans="1:16">
      <c r="B14" s="162" t="s">
        <v>221</v>
      </c>
      <c r="D14" s="67">
        <v>972</v>
      </c>
      <c r="E14" s="67">
        <v>1143</v>
      </c>
      <c r="F14" s="67">
        <v>1219</v>
      </c>
      <c r="G14" s="67">
        <v>1345</v>
      </c>
      <c r="H14" s="67">
        <f t="shared" ref="H14:L14" si="4">SUM(E10:H10)</f>
        <v>1516</v>
      </c>
      <c r="I14" s="67">
        <f t="shared" si="4"/>
        <v>1532</v>
      </c>
      <c r="J14" s="67">
        <f t="shared" si="4"/>
        <v>1360</v>
      </c>
      <c r="K14" s="67">
        <f t="shared" si="4"/>
        <v>1264</v>
      </c>
      <c r="L14" s="67">
        <f t="shared" si="4"/>
        <v>1075</v>
      </c>
      <c r="M14" s="67">
        <f t="shared" ref="M14:O15" si="5">SUM(J10:M10)</f>
        <v>1072</v>
      </c>
      <c r="N14" s="67">
        <f t="shared" si="5"/>
        <v>977</v>
      </c>
      <c r="O14" s="67">
        <f t="shared" si="5"/>
        <v>1292</v>
      </c>
    </row>
    <row r="15" spans="1:16">
      <c r="B15" s="162" t="s">
        <v>222</v>
      </c>
      <c r="D15" s="170">
        <v>76</v>
      </c>
      <c r="E15" s="170">
        <v>79</v>
      </c>
      <c r="F15" s="170">
        <v>71</v>
      </c>
      <c r="G15" s="170">
        <v>73</v>
      </c>
      <c r="H15" s="170">
        <f t="shared" ref="H15:L15" si="6">SUM(E11:H11)</f>
        <v>82</v>
      </c>
      <c r="I15" s="170">
        <f t="shared" si="6"/>
        <v>84</v>
      </c>
      <c r="J15" s="170">
        <f t="shared" si="6"/>
        <v>85</v>
      </c>
      <c r="K15" s="170">
        <f t="shared" si="6"/>
        <v>74</v>
      </c>
      <c r="L15" s="170">
        <f t="shared" si="6"/>
        <v>94</v>
      </c>
      <c r="M15" s="170">
        <f t="shared" si="5"/>
        <v>100</v>
      </c>
      <c r="N15" s="170">
        <f t="shared" si="5"/>
        <v>106</v>
      </c>
      <c r="O15" s="170">
        <f t="shared" si="5"/>
        <v>107</v>
      </c>
    </row>
    <row r="16" spans="1:16">
      <c r="B16" s="162" t="s">
        <v>223</v>
      </c>
      <c r="D16" s="67">
        <f t="shared" ref="D16" si="7">D14-D15</f>
        <v>896</v>
      </c>
      <c r="E16" s="67">
        <f t="shared" ref="E16" si="8">E14-E15</f>
        <v>1064</v>
      </c>
      <c r="F16" s="67">
        <f t="shared" ref="F16" si="9">F14-F15</f>
        <v>1148</v>
      </c>
      <c r="G16" s="67">
        <f t="shared" ref="G16" si="10">G14-G15</f>
        <v>1272</v>
      </c>
      <c r="H16" s="67">
        <f t="shared" ref="H16" si="11">H14-H15</f>
        <v>1434</v>
      </c>
      <c r="I16" s="67">
        <f t="shared" ref="I16" si="12">I14-I15</f>
        <v>1448</v>
      </c>
      <c r="J16" s="67">
        <f t="shared" ref="J16:K16" si="13">J14-J15</f>
        <v>1275</v>
      </c>
      <c r="K16" s="67">
        <f t="shared" si="13"/>
        <v>1190</v>
      </c>
      <c r="L16" s="67">
        <f t="shared" ref="L16" si="14">L14-L15</f>
        <v>981</v>
      </c>
      <c r="M16" s="67">
        <f>M14-M15</f>
        <v>972</v>
      </c>
      <c r="N16" s="67">
        <f>N14-N15</f>
        <v>871</v>
      </c>
      <c r="O16" s="67">
        <f>O14-O15</f>
        <v>1185</v>
      </c>
    </row>
    <row r="19" spans="2:2">
      <c r="B19" s="60" t="s">
        <v>257</v>
      </c>
    </row>
    <row r="21" spans="2:2">
      <c r="B21" s="60" t="s">
        <v>206</v>
      </c>
    </row>
  </sheetData>
  <mergeCells count="3">
    <mergeCell ref="B1:P1"/>
    <mergeCell ref="B2:P2"/>
    <mergeCell ref="B3:P3"/>
  </mergeCells>
  <pageMargins left="0.7" right="0.7" top="0.25" bottom="0.44" header="0.3" footer="0.3"/>
  <pageSetup scale="96" orientation="landscape" r:id="rId1"/>
  <headerFooter>
    <oddFooter>&amp;LActivision Blizzard, Inc.&amp;R&amp;P of &amp;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view="pageBreakPreview" zoomScaleNormal="100" zoomScaleSheetLayoutView="100" workbookViewId="0"/>
  </sheetViews>
  <sheetFormatPr defaultRowHeight="12"/>
  <cols>
    <col min="1" max="1" width="2.140625" style="60" customWidth="1"/>
    <col min="2" max="2" width="26.5703125" style="60" customWidth="1"/>
    <col min="3" max="3" width="2.5703125" style="60" customWidth="1"/>
    <col min="4" max="4" width="29.42578125" style="60" customWidth="1"/>
    <col min="5" max="5" width="2.5703125" style="60" customWidth="1"/>
    <col min="6" max="6" width="29.42578125" style="60" customWidth="1"/>
    <col min="7" max="7" width="2.5703125" style="60" customWidth="1"/>
    <col min="8" max="8" width="29.42578125" style="60" customWidth="1"/>
    <col min="9" max="16384" width="9.140625" style="60"/>
  </cols>
  <sheetData>
    <row r="1" spans="1:8" ht="15" customHeight="1">
      <c r="B1" s="356" t="s">
        <v>118</v>
      </c>
      <c r="C1" s="356"/>
      <c r="D1" s="356"/>
      <c r="E1" s="356"/>
      <c r="F1" s="356"/>
      <c r="G1" s="356"/>
      <c r="H1" s="356"/>
    </row>
    <row r="2" spans="1:8">
      <c r="B2" s="356" t="s">
        <v>197</v>
      </c>
      <c r="C2" s="356"/>
      <c r="D2" s="356"/>
      <c r="E2" s="356"/>
      <c r="F2" s="356"/>
      <c r="G2" s="356"/>
      <c r="H2" s="356"/>
    </row>
    <row r="3" spans="1:8" s="71" customFormat="1">
      <c r="B3" s="356" t="s">
        <v>59</v>
      </c>
      <c r="C3" s="356"/>
      <c r="D3" s="356"/>
      <c r="E3" s="356"/>
      <c r="F3" s="356"/>
      <c r="G3" s="356"/>
      <c r="H3" s="356"/>
    </row>
    <row r="4" spans="1:8">
      <c r="B4" s="250"/>
      <c r="C4" s="250"/>
      <c r="D4" s="340"/>
      <c r="E4" s="340"/>
      <c r="F4" s="309"/>
      <c r="G4" s="309"/>
      <c r="H4" s="276"/>
    </row>
    <row r="5" spans="1:8">
      <c r="B5" s="61"/>
      <c r="C5" s="61"/>
      <c r="D5" s="61"/>
      <c r="E5" s="61"/>
      <c r="F5" s="61"/>
      <c r="G5" s="61"/>
      <c r="H5" s="61"/>
    </row>
    <row r="6" spans="1:8" ht="15" customHeight="1">
      <c r="A6" s="71"/>
      <c r="B6" s="251"/>
      <c r="C6" s="252"/>
      <c r="D6" s="357" t="s">
        <v>227</v>
      </c>
      <c r="E6" s="357"/>
      <c r="F6" s="357"/>
      <c r="G6" s="357"/>
      <c r="H6" s="357"/>
    </row>
    <row r="7" spans="1:8" ht="12.75" thickBot="1">
      <c r="B7" s="159"/>
      <c r="C7" s="249"/>
      <c r="D7" s="253">
        <v>2014</v>
      </c>
      <c r="E7" s="339"/>
      <c r="F7" s="253">
        <v>2013</v>
      </c>
      <c r="G7" s="308"/>
      <c r="H7" s="253">
        <v>2012</v>
      </c>
    </row>
    <row r="8" spans="1:8">
      <c r="B8" s="160" t="s">
        <v>162</v>
      </c>
      <c r="C8" s="158"/>
      <c r="D8" s="169"/>
      <c r="E8" s="158"/>
      <c r="F8" s="169"/>
      <c r="G8" s="158"/>
      <c r="H8" s="169"/>
    </row>
    <row r="9" spans="1:8">
      <c r="B9" s="162" t="s">
        <v>163</v>
      </c>
      <c r="C9" s="158"/>
      <c r="D9" s="170">
        <f>'Cashflow Supplemental Qtrly'!O14</f>
        <v>1292</v>
      </c>
      <c r="E9" s="158"/>
      <c r="F9" s="170">
        <f>'Cashflow Supplemental Qtrly'!K14</f>
        <v>1264</v>
      </c>
      <c r="G9" s="158"/>
      <c r="H9" s="170">
        <f>'Cashflow YE'!H28</f>
        <v>1345</v>
      </c>
    </row>
    <row r="10" spans="1:8">
      <c r="B10" s="162" t="s">
        <v>192</v>
      </c>
      <c r="C10" s="158"/>
      <c r="D10" s="170">
        <f>'Cashflow Supplemental Qtrly'!O15</f>
        <v>107</v>
      </c>
      <c r="E10" s="158"/>
      <c r="F10" s="170">
        <f>'Cashflow Supplemental Qtrly'!K15</f>
        <v>74</v>
      </c>
      <c r="G10" s="158"/>
      <c r="H10" s="170">
        <f>-'Cashflow YE'!H35</f>
        <v>73</v>
      </c>
    </row>
    <row r="11" spans="1:8">
      <c r="B11" s="162" t="s">
        <v>176</v>
      </c>
      <c r="C11" s="158"/>
      <c r="D11" s="67">
        <f>D9-D10</f>
        <v>1185</v>
      </c>
      <c r="E11" s="158"/>
      <c r="F11" s="67">
        <f>F9-F10</f>
        <v>1190</v>
      </c>
      <c r="G11" s="158"/>
      <c r="H11" s="67">
        <f>H9-H10</f>
        <v>1272</v>
      </c>
    </row>
    <row r="13" spans="1:8">
      <c r="B13" s="60" t="s">
        <v>257</v>
      </c>
    </row>
    <row r="15" spans="1:8">
      <c r="B15" s="60" t="s">
        <v>206</v>
      </c>
    </row>
  </sheetData>
  <mergeCells count="4">
    <mergeCell ref="B1:H1"/>
    <mergeCell ref="B2:H2"/>
    <mergeCell ref="B3:H3"/>
    <mergeCell ref="D6:H6"/>
  </mergeCells>
  <pageMargins left="0.7" right="0.7" top="0.25" bottom="0.44" header="0.3" footer="0.3"/>
  <pageSetup orientation="landscape" r:id="rId1"/>
  <headerFooter>
    <oddFooter>&amp;LActivision Blizzard, Inc.&amp;R&amp;P of &amp;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1"/>
  <sheetViews>
    <sheetView zoomScaleNormal="100" zoomScaleSheetLayoutView="115" workbookViewId="0"/>
  </sheetViews>
  <sheetFormatPr defaultRowHeight="12"/>
  <cols>
    <col min="1" max="1" width="1.7109375" style="60" customWidth="1"/>
    <col min="2" max="2" width="2.7109375" style="60" customWidth="1"/>
    <col min="3" max="3" width="2.85546875" style="60" customWidth="1"/>
    <col min="4" max="4" width="40.140625" style="60" customWidth="1"/>
    <col min="5" max="5" width="52.140625" style="60" customWidth="1"/>
    <col min="6" max="8" width="16.7109375" style="60" customWidth="1"/>
    <col min="9" max="16384" width="9.140625" style="60"/>
  </cols>
  <sheetData>
    <row r="1" spans="2:8" ht="15" customHeight="1">
      <c r="B1" s="356" t="s">
        <v>118</v>
      </c>
      <c r="C1" s="356"/>
      <c r="D1" s="356"/>
      <c r="E1" s="356"/>
      <c r="F1" s="356"/>
      <c r="G1" s="356"/>
      <c r="H1" s="356"/>
    </row>
    <row r="2" spans="2:8" ht="15" customHeight="1">
      <c r="B2" s="356" t="s">
        <v>193</v>
      </c>
      <c r="C2" s="356"/>
      <c r="D2" s="356"/>
      <c r="E2" s="356"/>
      <c r="F2" s="356"/>
      <c r="G2" s="356"/>
      <c r="H2" s="356"/>
    </row>
    <row r="3" spans="2:8" ht="15" customHeight="1">
      <c r="B3" s="356" t="s">
        <v>59</v>
      </c>
      <c r="C3" s="356"/>
      <c r="D3" s="356"/>
      <c r="E3" s="356"/>
      <c r="F3" s="356"/>
      <c r="G3" s="356"/>
      <c r="H3" s="356"/>
    </row>
    <row r="4" spans="2:8">
      <c r="B4" s="61"/>
      <c r="C4" s="61"/>
      <c r="D4" s="61"/>
      <c r="E4" s="61"/>
      <c r="F4" s="61"/>
      <c r="G4" s="61"/>
      <c r="H4" s="61"/>
    </row>
    <row r="5" spans="2:8">
      <c r="B5" s="61"/>
      <c r="C5" s="61"/>
      <c r="E5" s="61"/>
      <c r="F5" s="61"/>
      <c r="G5" s="61"/>
      <c r="H5" s="61"/>
    </row>
    <row r="6" spans="2:8" ht="15.75" customHeight="1" thickBot="1">
      <c r="B6" s="62"/>
      <c r="C6" s="62"/>
      <c r="D6" s="62"/>
      <c r="E6" s="63"/>
      <c r="F6" s="358" t="s">
        <v>119</v>
      </c>
      <c r="G6" s="358"/>
      <c r="H6" s="358"/>
    </row>
    <row r="7" spans="2:8" ht="12.75" thickBot="1">
      <c r="B7" s="62"/>
      <c r="C7" s="62"/>
      <c r="D7" s="62"/>
      <c r="E7" s="63"/>
      <c r="F7" s="64">
        <v>2014</v>
      </c>
      <c r="G7" s="64">
        <v>2013</v>
      </c>
      <c r="H7" s="64">
        <v>2012</v>
      </c>
    </row>
    <row r="8" spans="2:8">
      <c r="B8" s="65" t="s">
        <v>120</v>
      </c>
      <c r="C8" s="65"/>
      <c r="D8" s="65"/>
      <c r="E8" s="61"/>
      <c r="F8" s="61"/>
      <c r="G8" s="61"/>
      <c r="H8" s="61"/>
    </row>
    <row r="9" spans="2:8">
      <c r="B9" s="61"/>
      <c r="C9" s="65" t="s">
        <v>179</v>
      </c>
      <c r="D9" s="65"/>
      <c r="E9" s="61"/>
      <c r="F9" s="66">
        <v>835</v>
      </c>
      <c r="G9" s="66">
        <v>1010</v>
      </c>
      <c r="H9" s="66">
        <v>1149</v>
      </c>
    </row>
    <row r="10" spans="2:8">
      <c r="B10" s="61"/>
      <c r="C10" s="65" t="s">
        <v>121</v>
      </c>
      <c r="D10" s="65"/>
      <c r="E10" s="61"/>
      <c r="F10" s="61"/>
      <c r="G10" s="61"/>
      <c r="H10" s="61"/>
    </row>
    <row r="11" spans="2:8">
      <c r="B11" s="61"/>
      <c r="C11" s="61"/>
      <c r="D11" s="61" t="s">
        <v>57</v>
      </c>
      <c r="E11" s="61"/>
      <c r="F11" s="156">
        <v>-44</v>
      </c>
      <c r="G11" s="156">
        <v>161</v>
      </c>
      <c r="H11" s="156">
        <v>-10</v>
      </c>
    </row>
    <row r="12" spans="2:8">
      <c r="B12" s="61"/>
      <c r="C12" s="61"/>
      <c r="D12" s="61" t="s">
        <v>268</v>
      </c>
      <c r="E12" s="61"/>
      <c r="F12" s="68">
        <v>39</v>
      </c>
      <c r="G12" s="68">
        <v>33</v>
      </c>
      <c r="H12" s="68">
        <v>13</v>
      </c>
    </row>
    <row r="13" spans="2:8">
      <c r="B13" s="61"/>
      <c r="C13" s="61"/>
      <c r="D13" s="61" t="s">
        <v>122</v>
      </c>
      <c r="E13" s="61"/>
      <c r="F13" s="68">
        <v>90</v>
      </c>
      <c r="G13" s="68">
        <v>108</v>
      </c>
      <c r="H13" s="68">
        <v>120</v>
      </c>
    </row>
    <row r="14" spans="2:8">
      <c r="B14" s="61"/>
      <c r="C14" s="61"/>
      <c r="D14" s="61" t="s">
        <v>123</v>
      </c>
      <c r="E14" s="61"/>
      <c r="F14" s="68">
        <v>1</v>
      </c>
      <c r="G14" s="68">
        <v>0</v>
      </c>
      <c r="H14" s="68">
        <v>1</v>
      </c>
    </row>
    <row r="15" spans="2:8">
      <c r="B15" s="61"/>
      <c r="C15" s="61"/>
      <c r="D15" s="61" t="s">
        <v>124</v>
      </c>
      <c r="E15" s="61"/>
      <c r="F15" s="68">
        <v>256</v>
      </c>
      <c r="G15" s="68">
        <v>207</v>
      </c>
      <c r="H15" s="68">
        <v>208</v>
      </c>
    </row>
    <row r="16" spans="2:8">
      <c r="B16" s="61"/>
      <c r="C16" s="61"/>
      <c r="D16" s="61" t="s">
        <v>234</v>
      </c>
      <c r="E16" s="61"/>
      <c r="F16" s="68">
        <v>7</v>
      </c>
      <c r="G16" s="68">
        <v>1</v>
      </c>
      <c r="H16" s="68">
        <v>0</v>
      </c>
    </row>
    <row r="17" spans="2:8">
      <c r="B17" s="61"/>
      <c r="C17" s="61"/>
      <c r="D17" s="61" t="s">
        <v>125</v>
      </c>
      <c r="E17" s="61"/>
      <c r="F17" s="68">
        <v>104</v>
      </c>
      <c r="G17" s="68">
        <v>108</v>
      </c>
      <c r="H17" s="68">
        <v>126</v>
      </c>
    </row>
    <row r="18" spans="2:8">
      <c r="B18" s="61"/>
      <c r="C18" s="61"/>
      <c r="D18" s="61" t="s">
        <v>235</v>
      </c>
      <c r="E18" s="61"/>
      <c r="F18" s="68">
        <v>-39</v>
      </c>
      <c r="G18" s="68">
        <v>-29</v>
      </c>
      <c r="H18" s="68">
        <v>-5</v>
      </c>
    </row>
    <row r="19" spans="2:8">
      <c r="B19" s="61"/>
      <c r="C19" s="65" t="s">
        <v>127</v>
      </c>
      <c r="D19" s="65"/>
      <c r="E19" s="61"/>
      <c r="F19" s="68"/>
      <c r="G19" s="68"/>
      <c r="H19" s="68"/>
    </row>
    <row r="20" spans="2:8">
      <c r="B20" s="61"/>
      <c r="C20" s="61"/>
      <c r="D20" s="61" t="s">
        <v>186</v>
      </c>
      <c r="E20" s="61"/>
      <c r="F20" s="68">
        <v>-177</v>
      </c>
      <c r="G20" s="68">
        <v>198</v>
      </c>
      <c r="H20" s="68">
        <v>-46</v>
      </c>
    </row>
    <row r="21" spans="2:8">
      <c r="B21" s="61"/>
      <c r="C21" s="61"/>
      <c r="D21" s="61" t="s">
        <v>185</v>
      </c>
      <c r="E21" s="61"/>
      <c r="F21" s="68">
        <v>-2</v>
      </c>
      <c r="G21" s="68">
        <v>6</v>
      </c>
      <c r="H21" s="68">
        <v>-75</v>
      </c>
    </row>
    <row r="22" spans="2:8">
      <c r="B22" s="61"/>
      <c r="C22" s="61"/>
      <c r="D22" s="61" t="s">
        <v>128</v>
      </c>
      <c r="E22" s="61"/>
      <c r="F22" s="68">
        <v>-349</v>
      </c>
      <c r="G22" s="68">
        <v>-268</v>
      </c>
      <c r="H22" s="68">
        <v>-301</v>
      </c>
    </row>
    <row r="23" spans="2:8">
      <c r="B23" s="61"/>
      <c r="C23" s="61"/>
      <c r="D23" s="61" t="s">
        <v>9</v>
      </c>
      <c r="E23" s="61"/>
      <c r="F23" s="68">
        <v>18</v>
      </c>
      <c r="G23" s="68">
        <v>-67</v>
      </c>
      <c r="H23" s="68">
        <v>88</v>
      </c>
    </row>
    <row r="24" spans="2:8">
      <c r="B24" s="61"/>
      <c r="C24" s="61"/>
      <c r="D24" s="61" t="s">
        <v>53</v>
      </c>
      <c r="E24" s="61"/>
      <c r="F24" s="68">
        <v>475</v>
      </c>
      <c r="G24" s="68">
        <v>-275</v>
      </c>
      <c r="H24" s="68">
        <v>153</v>
      </c>
    </row>
    <row r="25" spans="2:8">
      <c r="B25" s="61"/>
      <c r="C25" s="61"/>
      <c r="D25" s="61" t="s">
        <v>52</v>
      </c>
      <c r="E25" s="61"/>
      <c r="F25" s="68">
        <v>-12</v>
      </c>
      <c r="G25" s="68">
        <v>7</v>
      </c>
      <c r="H25" s="68">
        <v>-54</v>
      </c>
    </row>
    <row r="26" spans="2:8">
      <c r="B26" s="61"/>
      <c r="C26" s="61"/>
      <c r="D26" s="61" t="s">
        <v>54</v>
      </c>
      <c r="E26" s="61"/>
      <c r="F26" s="68">
        <v>90</v>
      </c>
      <c r="G26" s="68">
        <v>64</v>
      </c>
      <c r="H26" s="68">
        <v>-22</v>
      </c>
    </row>
    <row r="27" spans="2:8">
      <c r="B27" s="65"/>
      <c r="C27" s="65"/>
      <c r="D27" s="65"/>
      <c r="E27" s="61"/>
      <c r="F27" s="154"/>
      <c r="G27" s="154"/>
      <c r="H27" s="154"/>
    </row>
    <row r="28" spans="2:8">
      <c r="B28" s="61"/>
      <c r="C28" s="65" t="s">
        <v>129</v>
      </c>
      <c r="D28" s="65"/>
      <c r="E28" s="61"/>
      <c r="F28" s="155">
        <f>SUM(F9:F26)</f>
        <v>1292</v>
      </c>
      <c r="G28" s="155">
        <f>SUM(G9:G26)</f>
        <v>1264</v>
      </c>
      <c r="H28" s="155">
        <f>SUM(H9:H26)</f>
        <v>1345</v>
      </c>
    </row>
    <row r="29" spans="2:8" s="71" customFormat="1">
      <c r="B29" s="70"/>
      <c r="C29" s="70"/>
      <c r="D29" s="70"/>
      <c r="E29" s="153"/>
      <c r="F29" s="154"/>
      <c r="G29" s="154"/>
      <c r="H29" s="154"/>
    </row>
    <row r="30" spans="2:8">
      <c r="B30" s="65" t="s">
        <v>130</v>
      </c>
      <c r="C30" s="65"/>
      <c r="D30" s="65"/>
      <c r="E30" s="61"/>
      <c r="F30" s="68"/>
      <c r="G30" s="68"/>
      <c r="H30" s="68"/>
    </row>
    <row r="31" spans="2:8">
      <c r="B31" s="61"/>
      <c r="C31" s="65" t="s">
        <v>178</v>
      </c>
      <c r="D31" s="65"/>
      <c r="E31" s="61"/>
      <c r="F31" s="68">
        <v>21</v>
      </c>
      <c r="G31" s="68">
        <v>304</v>
      </c>
      <c r="H31" s="68">
        <v>444</v>
      </c>
    </row>
    <row r="32" spans="2:8">
      <c r="B32" s="61"/>
      <c r="C32" s="65" t="s">
        <v>182</v>
      </c>
      <c r="D32" s="65"/>
      <c r="E32" s="61"/>
      <c r="F32" s="69">
        <v>0</v>
      </c>
      <c r="G32" s="69">
        <v>0</v>
      </c>
      <c r="H32" s="69">
        <v>10</v>
      </c>
    </row>
    <row r="33" spans="2:8">
      <c r="B33" s="61"/>
      <c r="C33" s="65" t="s">
        <v>131</v>
      </c>
      <c r="D33" s="65"/>
      <c r="E33" s="61"/>
      <c r="F33" s="69">
        <v>0</v>
      </c>
      <c r="G33" s="69">
        <v>98</v>
      </c>
      <c r="H33" s="69">
        <v>0</v>
      </c>
    </row>
    <row r="34" spans="2:8">
      <c r="B34" s="61"/>
      <c r="C34" s="65" t="s">
        <v>132</v>
      </c>
      <c r="D34" s="65"/>
      <c r="E34" s="61"/>
      <c r="F34" s="69">
        <v>0</v>
      </c>
      <c r="G34" s="69">
        <v>-26</v>
      </c>
      <c r="H34" s="69">
        <v>-503</v>
      </c>
    </row>
    <row r="35" spans="2:8">
      <c r="B35" s="61"/>
      <c r="C35" s="65" t="s">
        <v>11</v>
      </c>
      <c r="D35" s="65"/>
      <c r="E35" s="61"/>
      <c r="F35" s="69">
        <v>-107</v>
      </c>
      <c r="G35" s="69">
        <v>-74</v>
      </c>
      <c r="H35" s="69">
        <v>-73</v>
      </c>
    </row>
    <row r="36" spans="2:8">
      <c r="B36" s="61"/>
      <c r="C36" s="65" t="s">
        <v>201</v>
      </c>
      <c r="D36" s="65"/>
      <c r="E36" s="61"/>
      <c r="F36" s="68">
        <v>2</v>
      </c>
      <c r="G36" s="68">
        <v>6</v>
      </c>
      <c r="H36" s="68">
        <v>-2</v>
      </c>
    </row>
    <row r="37" spans="2:8">
      <c r="B37" s="65"/>
      <c r="C37" s="65"/>
      <c r="D37" s="65"/>
      <c r="E37" s="61"/>
      <c r="F37" s="154"/>
      <c r="G37" s="154"/>
      <c r="H37" s="154"/>
    </row>
    <row r="38" spans="2:8">
      <c r="B38" s="61"/>
      <c r="C38" s="65" t="s">
        <v>200</v>
      </c>
      <c r="D38" s="65"/>
      <c r="E38" s="61"/>
      <c r="F38" s="155">
        <f>SUM(F31:F36)</f>
        <v>-84</v>
      </c>
      <c r="G38" s="155">
        <f>SUM(G31:G36)</f>
        <v>308</v>
      </c>
      <c r="H38" s="155">
        <f>SUM(H31:H36)</f>
        <v>-124</v>
      </c>
    </row>
    <row r="39" spans="2:8">
      <c r="B39" s="65"/>
      <c r="C39" s="65"/>
      <c r="D39" s="65"/>
      <c r="E39" s="61"/>
      <c r="F39" s="154"/>
      <c r="G39" s="154"/>
      <c r="H39" s="154"/>
    </row>
    <row r="40" spans="2:8">
      <c r="B40" s="65" t="s">
        <v>133</v>
      </c>
      <c r="C40" s="65"/>
      <c r="D40" s="65"/>
      <c r="E40" s="61"/>
      <c r="F40" s="156"/>
      <c r="G40" s="156"/>
      <c r="H40" s="156"/>
    </row>
    <row r="41" spans="2:8">
      <c r="B41" s="61"/>
      <c r="C41" s="65" t="s">
        <v>134</v>
      </c>
      <c r="D41" s="65"/>
      <c r="E41" s="61"/>
      <c r="F41" s="68">
        <v>175</v>
      </c>
      <c r="G41" s="68">
        <v>158</v>
      </c>
      <c r="H41" s="68">
        <v>33</v>
      </c>
    </row>
    <row r="42" spans="2:8">
      <c r="B42" s="61"/>
      <c r="C42" s="65" t="s">
        <v>191</v>
      </c>
      <c r="D42" s="65"/>
      <c r="E42" s="61"/>
      <c r="F42" s="68">
        <v>-66</v>
      </c>
      <c r="G42" s="68">
        <v>-49</v>
      </c>
      <c r="H42" s="68">
        <v>-16</v>
      </c>
    </row>
    <row r="43" spans="2:8">
      <c r="B43" s="61"/>
      <c r="C43" s="65" t="s">
        <v>135</v>
      </c>
      <c r="D43" s="65"/>
      <c r="E43" s="61"/>
      <c r="F43" s="69">
        <v>0</v>
      </c>
      <c r="G43" s="69">
        <v>-5830</v>
      </c>
      <c r="H43" s="69">
        <v>-315</v>
      </c>
    </row>
    <row r="44" spans="2:8">
      <c r="B44" s="61"/>
      <c r="C44" s="65" t="s">
        <v>136</v>
      </c>
      <c r="D44" s="65"/>
      <c r="E44" s="61"/>
      <c r="F44" s="69">
        <v>-147</v>
      </c>
      <c r="G44" s="69">
        <v>-216</v>
      </c>
      <c r="H44" s="69">
        <v>-204</v>
      </c>
    </row>
    <row r="45" spans="2:8">
      <c r="B45" s="61"/>
      <c r="C45" s="65" t="s">
        <v>236</v>
      </c>
      <c r="D45" s="65"/>
      <c r="E45" s="61"/>
      <c r="F45" s="69">
        <v>0</v>
      </c>
      <c r="G45" s="69">
        <v>4750</v>
      </c>
      <c r="H45" s="69">
        <v>0</v>
      </c>
    </row>
    <row r="46" spans="2:8">
      <c r="B46" s="61"/>
      <c r="C46" s="65" t="s">
        <v>237</v>
      </c>
      <c r="D46" s="65"/>
      <c r="E46" s="61"/>
      <c r="F46" s="69">
        <v>-375</v>
      </c>
      <c r="G46" s="69">
        <v>-6</v>
      </c>
      <c r="H46" s="69">
        <v>0</v>
      </c>
    </row>
    <row r="47" spans="2:8">
      <c r="B47" s="61"/>
      <c r="C47" s="65" t="s">
        <v>238</v>
      </c>
      <c r="D47" s="65"/>
      <c r="E47" s="61"/>
      <c r="F47" s="69">
        <v>0</v>
      </c>
      <c r="G47" s="69">
        <v>-59</v>
      </c>
      <c r="H47" s="69">
        <v>0</v>
      </c>
    </row>
    <row r="48" spans="2:8">
      <c r="B48" s="61"/>
      <c r="C48" s="65" t="s">
        <v>126</v>
      </c>
      <c r="D48" s="65"/>
      <c r="E48" s="61"/>
      <c r="F48" s="69">
        <v>39</v>
      </c>
      <c r="G48" s="69">
        <v>29</v>
      </c>
      <c r="H48" s="69">
        <v>5</v>
      </c>
    </row>
    <row r="49" spans="2:8">
      <c r="B49" s="65"/>
      <c r="C49" s="65"/>
      <c r="D49" s="65"/>
      <c r="E49" s="61"/>
      <c r="F49" s="157"/>
      <c r="G49" s="157"/>
      <c r="H49" s="157"/>
    </row>
    <row r="50" spans="2:8">
      <c r="B50" s="61"/>
      <c r="C50" s="65" t="s">
        <v>199</v>
      </c>
      <c r="D50" s="65"/>
      <c r="E50" s="61"/>
      <c r="F50" s="155">
        <f t="shared" ref="F50:H50" si="0">SUM(F41:F49)</f>
        <v>-374</v>
      </c>
      <c r="G50" s="155">
        <f t="shared" si="0"/>
        <v>-1223</v>
      </c>
      <c r="H50" s="155">
        <f t="shared" si="0"/>
        <v>-497</v>
      </c>
    </row>
    <row r="51" spans="2:8">
      <c r="B51" s="65"/>
      <c r="C51" s="65"/>
      <c r="D51" s="65"/>
      <c r="E51" s="61"/>
      <c r="F51" s="154"/>
      <c r="G51" s="154"/>
      <c r="H51" s="154"/>
    </row>
    <row r="52" spans="2:8">
      <c r="B52" s="65" t="s">
        <v>137</v>
      </c>
      <c r="C52" s="65"/>
      <c r="D52" s="65"/>
      <c r="E52" s="61"/>
      <c r="F52" s="68">
        <v>-396</v>
      </c>
      <c r="G52" s="68">
        <v>102</v>
      </c>
      <c r="H52" s="68">
        <v>70</v>
      </c>
    </row>
    <row r="53" spans="2:8">
      <c r="B53" s="65"/>
      <c r="C53" s="65"/>
      <c r="D53" s="65"/>
      <c r="E53" s="61"/>
      <c r="F53" s="157"/>
      <c r="G53" s="157"/>
      <c r="H53" s="157"/>
    </row>
    <row r="54" spans="2:8">
      <c r="B54" s="65" t="s">
        <v>202</v>
      </c>
      <c r="C54" s="65"/>
      <c r="D54" s="65"/>
      <c r="E54" s="61"/>
      <c r="F54" s="68">
        <f>F28+F38+F50+F52</f>
        <v>438</v>
      </c>
      <c r="G54" s="68">
        <f>G28+G38+G50+G52</f>
        <v>451</v>
      </c>
      <c r="H54" s="68">
        <f>H28+H38+H50+H52</f>
        <v>794</v>
      </c>
    </row>
    <row r="55" spans="2:8">
      <c r="B55" s="65" t="s">
        <v>138</v>
      </c>
      <c r="C55" s="65"/>
      <c r="D55" s="65"/>
      <c r="E55" s="61"/>
      <c r="F55" s="68">
        <f>G57</f>
        <v>4410</v>
      </c>
      <c r="G55" s="68">
        <f>H57</f>
        <v>3959</v>
      </c>
      <c r="H55" s="68">
        <v>3165</v>
      </c>
    </row>
    <row r="56" spans="2:8">
      <c r="B56" s="65"/>
      <c r="C56" s="65"/>
      <c r="D56" s="65"/>
      <c r="E56" s="61"/>
      <c r="F56" s="70"/>
      <c r="G56" s="70"/>
      <c r="H56" s="70"/>
    </row>
    <row r="57" spans="2:8" ht="12.75" thickBot="1">
      <c r="B57" s="65" t="s">
        <v>139</v>
      </c>
      <c r="C57" s="65"/>
      <c r="D57" s="65"/>
      <c r="E57" s="61"/>
      <c r="F57" s="165">
        <f t="shared" ref="F57:H57" si="1">F54+F55</f>
        <v>4848</v>
      </c>
      <c r="G57" s="165">
        <f t="shared" si="1"/>
        <v>4410</v>
      </c>
      <c r="H57" s="165">
        <f t="shared" si="1"/>
        <v>3959</v>
      </c>
    </row>
    <row r="58" spans="2:8">
      <c r="B58" s="65"/>
      <c r="C58" s="65"/>
      <c r="D58" s="65"/>
      <c r="E58" s="61"/>
      <c r="F58" s="70"/>
      <c r="G58" s="70"/>
      <c r="H58" s="70"/>
    </row>
    <row r="59" spans="2:8">
      <c r="E59" s="71"/>
      <c r="F59" s="71"/>
      <c r="G59" s="71"/>
      <c r="H59" s="71"/>
    </row>
    <row r="60" spans="2:8">
      <c r="B60" s="163" t="s">
        <v>157</v>
      </c>
    </row>
    <row r="61" spans="2:8">
      <c r="B61" s="163" t="s">
        <v>158</v>
      </c>
    </row>
  </sheetData>
  <mergeCells count="4">
    <mergeCell ref="B1:H1"/>
    <mergeCell ref="B2:H2"/>
    <mergeCell ref="B3:H3"/>
    <mergeCell ref="F6:H6"/>
  </mergeCells>
  <pageMargins left="0.7" right="0.7" top="0.25" bottom="0.44" header="0.3" footer="0.3"/>
  <pageSetup scale="77" orientation="landscape" r:id="rId1"/>
  <headerFooter>
    <oddFooter>&amp;LActivision Blizzard, Inc.&amp;R&amp;P of &amp; 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1"/>
  <sheetViews>
    <sheetView showGridLines="0" view="pageBreakPreview" zoomScale="80" zoomScaleNormal="100" zoomScaleSheetLayoutView="80" workbookViewId="0"/>
  </sheetViews>
  <sheetFormatPr defaultRowHeight="12"/>
  <cols>
    <col min="1" max="1" width="2.85546875" style="72" customWidth="1"/>
    <col min="2" max="2" width="1.42578125" style="72" customWidth="1"/>
    <col min="3" max="3" width="58.28515625" style="72" customWidth="1"/>
    <col min="4" max="4" width="3.42578125" style="72" customWidth="1"/>
    <col min="5" max="5" width="11" style="72" customWidth="1"/>
    <col min="6" max="6" width="9.42578125" style="72" customWidth="1"/>
    <col min="7" max="7" width="9.28515625" style="72" customWidth="1"/>
    <col min="8" max="8" width="12.140625" style="72" customWidth="1"/>
    <col min="9" max="9" width="11.140625" style="72" customWidth="1"/>
    <col min="10" max="10" width="11.5703125" style="72" customWidth="1"/>
    <col min="11" max="11" width="9.140625" style="72" customWidth="1"/>
    <col min="12" max="12" width="12.7109375" style="72" customWidth="1"/>
    <col min="13" max="13" width="12.140625" style="72" customWidth="1"/>
    <col min="14" max="14" width="12.7109375" style="72" customWidth="1"/>
    <col min="15" max="16384" width="9.140625" style="72"/>
  </cols>
  <sheetData>
    <row r="1" spans="2:14">
      <c r="B1" s="367" t="s">
        <v>58</v>
      </c>
      <c r="C1" s="367"/>
      <c r="D1" s="367"/>
      <c r="E1" s="367"/>
      <c r="F1" s="367"/>
      <c r="G1" s="367"/>
      <c r="H1" s="367"/>
      <c r="I1" s="367"/>
      <c r="J1" s="367"/>
      <c r="K1" s="367"/>
      <c r="L1" s="367"/>
      <c r="M1" s="367"/>
      <c r="N1" s="367"/>
    </row>
    <row r="2" spans="2:14">
      <c r="B2" s="367" t="s">
        <v>198</v>
      </c>
      <c r="C2" s="367"/>
      <c r="D2" s="367"/>
      <c r="E2" s="367"/>
      <c r="F2" s="367"/>
      <c r="G2" s="367"/>
      <c r="H2" s="367"/>
      <c r="I2" s="367"/>
      <c r="J2" s="367"/>
      <c r="K2" s="367"/>
      <c r="L2" s="367"/>
      <c r="M2" s="367"/>
      <c r="N2" s="367"/>
    </row>
    <row r="3" spans="2:14">
      <c r="B3" s="367" t="s">
        <v>86</v>
      </c>
      <c r="C3" s="367"/>
      <c r="D3" s="367"/>
      <c r="E3" s="367"/>
      <c r="F3" s="367"/>
      <c r="G3" s="367"/>
      <c r="H3" s="367"/>
      <c r="I3" s="367"/>
      <c r="J3" s="367"/>
      <c r="K3" s="367"/>
      <c r="L3" s="367"/>
      <c r="M3" s="367"/>
      <c r="N3" s="367"/>
    </row>
    <row r="4" spans="2:14">
      <c r="B4" s="314"/>
      <c r="C4" s="314"/>
      <c r="D4" s="314"/>
      <c r="E4" s="314"/>
      <c r="F4" s="314"/>
      <c r="G4" s="314"/>
      <c r="H4" s="314"/>
      <c r="I4" s="314"/>
      <c r="J4" s="314"/>
      <c r="K4" s="314"/>
      <c r="L4" s="314"/>
      <c r="M4" s="314"/>
    </row>
    <row r="5" spans="2:14" ht="12.75" thickBot="1">
      <c r="B5" s="73"/>
      <c r="C5" s="74"/>
      <c r="D5" s="75"/>
      <c r="E5" s="74"/>
      <c r="F5" s="74"/>
      <c r="G5" s="75"/>
      <c r="H5" s="75"/>
      <c r="I5" s="75"/>
      <c r="J5" s="75"/>
      <c r="K5" s="76"/>
      <c r="L5" s="76"/>
      <c r="M5" s="76"/>
    </row>
    <row r="6" spans="2:14" ht="60">
      <c r="B6" s="114" t="s">
        <v>242</v>
      </c>
      <c r="C6" s="115"/>
      <c r="D6" s="116"/>
      <c r="E6" s="77" t="s">
        <v>87</v>
      </c>
      <c r="F6" s="77" t="s">
        <v>88</v>
      </c>
      <c r="G6" s="77" t="s">
        <v>248</v>
      </c>
      <c r="H6" s="77" t="s">
        <v>89</v>
      </c>
      <c r="I6" s="77" t="s">
        <v>90</v>
      </c>
      <c r="J6" s="77" t="s">
        <v>91</v>
      </c>
      <c r="K6" s="77" t="s">
        <v>92</v>
      </c>
      <c r="L6" s="77" t="s">
        <v>93</v>
      </c>
      <c r="M6" s="78" t="s">
        <v>94</v>
      </c>
    </row>
    <row r="7" spans="2:14">
      <c r="B7" s="365" t="s">
        <v>95</v>
      </c>
      <c r="C7" s="366"/>
      <c r="D7" s="117"/>
      <c r="E7" s="95">
        <v>1111</v>
      </c>
      <c r="F7" s="95">
        <v>225</v>
      </c>
      <c r="G7" s="95">
        <v>58</v>
      </c>
      <c r="H7" s="95">
        <v>57</v>
      </c>
      <c r="I7" s="95">
        <v>2</v>
      </c>
      <c r="J7" s="95">
        <v>143</v>
      </c>
      <c r="K7" s="95">
        <v>104</v>
      </c>
      <c r="L7" s="95">
        <v>95</v>
      </c>
      <c r="M7" s="118">
        <f>SUM(F7:L7)</f>
        <v>684</v>
      </c>
    </row>
    <row r="8" spans="2:14" ht="12" customHeight="1">
      <c r="B8" s="79"/>
      <c r="C8" s="80" t="s">
        <v>41</v>
      </c>
      <c r="D8" s="94" t="s">
        <v>96</v>
      </c>
      <c r="E8" s="99">
        <v>-339</v>
      </c>
      <c r="F8" s="99">
        <v>-95</v>
      </c>
      <c r="G8" s="102">
        <v>0</v>
      </c>
      <c r="H8" s="99">
        <v>-25</v>
      </c>
      <c r="I8" s="102">
        <v>0</v>
      </c>
      <c r="J8" s="102">
        <v>0</v>
      </c>
      <c r="K8" s="102">
        <v>0</v>
      </c>
      <c r="L8" s="102">
        <v>0</v>
      </c>
      <c r="M8" s="119">
        <f>SUM(F8:L8)</f>
        <v>-120</v>
      </c>
    </row>
    <row r="9" spans="2:14">
      <c r="B9" s="79"/>
      <c r="C9" s="80" t="s">
        <v>42</v>
      </c>
      <c r="D9" s="94" t="s">
        <v>97</v>
      </c>
      <c r="E9" s="120">
        <v>0</v>
      </c>
      <c r="F9" s="102">
        <v>0</v>
      </c>
      <c r="G9" s="102">
        <v>0</v>
      </c>
      <c r="H9" s="102">
        <v>-7</v>
      </c>
      <c r="I9" s="102">
        <v>0</v>
      </c>
      <c r="J9" s="99">
        <v>-8</v>
      </c>
      <c r="K9" s="99">
        <v>-2</v>
      </c>
      <c r="L9" s="99">
        <v>-13</v>
      </c>
      <c r="M9" s="119">
        <f>SUM(F9:L9)</f>
        <v>-30</v>
      </c>
    </row>
    <row r="10" spans="2:14">
      <c r="B10" s="79"/>
      <c r="C10" s="80" t="s">
        <v>111</v>
      </c>
      <c r="D10" s="94" t="s">
        <v>98</v>
      </c>
      <c r="E10" s="102">
        <v>0</v>
      </c>
      <c r="F10" s="102">
        <v>0</v>
      </c>
      <c r="G10" s="102">
        <v>0</v>
      </c>
      <c r="H10" s="102">
        <v>0</v>
      </c>
      <c r="I10" s="99">
        <v>-2</v>
      </c>
      <c r="J10" s="102">
        <v>0</v>
      </c>
      <c r="K10" s="102">
        <v>0</v>
      </c>
      <c r="L10" s="102">
        <v>0</v>
      </c>
      <c r="M10" s="119">
        <f>SUM(F10:L10)</f>
        <v>-2</v>
      </c>
    </row>
    <row r="11" spans="2:14" ht="12.75" thickBot="1">
      <c r="B11" s="359" t="s">
        <v>99</v>
      </c>
      <c r="C11" s="360"/>
      <c r="D11" s="126"/>
      <c r="E11" s="106">
        <f t="shared" ref="E11:M11" si="0">SUM(E7:E10)</f>
        <v>772</v>
      </c>
      <c r="F11" s="106">
        <f t="shared" si="0"/>
        <v>130</v>
      </c>
      <c r="G11" s="106">
        <f t="shared" si="0"/>
        <v>58</v>
      </c>
      <c r="H11" s="106">
        <f t="shared" si="0"/>
        <v>25</v>
      </c>
      <c r="I11" s="106">
        <f t="shared" si="0"/>
        <v>0</v>
      </c>
      <c r="J11" s="106">
        <f t="shared" si="0"/>
        <v>135</v>
      </c>
      <c r="K11" s="106">
        <f t="shared" si="0"/>
        <v>102</v>
      </c>
      <c r="L11" s="106">
        <f t="shared" si="0"/>
        <v>82</v>
      </c>
      <c r="M11" s="121">
        <f t="shared" si="0"/>
        <v>532</v>
      </c>
    </row>
    <row r="12" spans="2:14" ht="5.25" customHeight="1" thickTop="1" thickBot="1">
      <c r="B12" s="81"/>
      <c r="C12" s="82"/>
      <c r="D12" s="83"/>
      <c r="E12" s="82"/>
      <c r="F12" s="84"/>
      <c r="G12" s="84"/>
      <c r="H12" s="84"/>
      <c r="I12" s="84"/>
      <c r="J12" s="84"/>
      <c r="K12" s="84"/>
      <c r="L12" s="84"/>
      <c r="M12" s="85"/>
    </row>
    <row r="13" spans="2:14" ht="12.75" customHeight="1" thickBot="1">
      <c r="B13" s="86"/>
      <c r="C13" s="87"/>
      <c r="D13" s="88"/>
      <c r="E13" s="87"/>
      <c r="F13" s="87"/>
      <c r="G13" s="87"/>
      <c r="H13" s="87"/>
      <c r="I13" s="87"/>
      <c r="J13" s="87"/>
      <c r="K13" s="87"/>
      <c r="L13" s="87"/>
      <c r="M13" s="87"/>
    </row>
    <row r="14" spans="2:14" ht="36">
      <c r="B14" s="122" t="str">
        <f>B6</f>
        <v>Three Months Ended March 31, 2014</v>
      </c>
      <c r="C14" s="123"/>
      <c r="D14" s="89"/>
      <c r="E14" s="90" t="s">
        <v>104</v>
      </c>
      <c r="F14" s="206" t="s">
        <v>105</v>
      </c>
      <c r="G14" s="206" t="s">
        <v>106</v>
      </c>
      <c r="H14" s="207" t="s">
        <v>107</v>
      </c>
      <c r="I14" s="91"/>
      <c r="J14" s="92"/>
      <c r="K14" s="93"/>
      <c r="L14" s="86"/>
      <c r="M14" s="86"/>
    </row>
    <row r="15" spans="2:14">
      <c r="B15" s="365" t="s">
        <v>95</v>
      </c>
      <c r="C15" s="366"/>
      <c r="D15" s="94"/>
      <c r="E15" s="95">
        <f>E7-M7</f>
        <v>427</v>
      </c>
      <c r="F15" s="316">
        <v>293</v>
      </c>
      <c r="G15" s="208">
        <v>0.4</v>
      </c>
      <c r="H15" s="209">
        <v>0.4</v>
      </c>
      <c r="I15" s="96"/>
      <c r="J15" s="97"/>
      <c r="K15" s="93"/>
      <c r="L15" s="86"/>
      <c r="M15" s="86"/>
      <c r="N15" s="86"/>
    </row>
    <row r="16" spans="2:14" ht="12" customHeight="1">
      <c r="B16" s="79"/>
      <c r="C16" s="80" t="s">
        <v>41</v>
      </c>
      <c r="D16" s="94" t="s">
        <v>96</v>
      </c>
      <c r="E16" s="98">
        <f>E8-M8</f>
        <v>-219</v>
      </c>
      <c r="F16" s="317">
        <v>-171</v>
      </c>
      <c r="G16" s="210">
        <v>-0.24</v>
      </c>
      <c r="H16" s="211">
        <v>-0.23</v>
      </c>
      <c r="I16" s="96"/>
      <c r="J16" s="96"/>
      <c r="K16" s="96"/>
      <c r="L16" s="96"/>
      <c r="M16" s="96"/>
      <c r="N16" s="101"/>
    </row>
    <row r="17" spans="2:14">
      <c r="B17" s="79"/>
      <c r="C17" s="80" t="s">
        <v>42</v>
      </c>
      <c r="D17" s="94" t="s">
        <v>97</v>
      </c>
      <c r="E17" s="98">
        <f>E9-M9</f>
        <v>30</v>
      </c>
      <c r="F17" s="317">
        <v>18</v>
      </c>
      <c r="G17" s="210">
        <v>0.03</v>
      </c>
      <c r="H17" s="211">
        <v>0.02</v>
      </c>
      <c r="I17" s="100"/>
      <c r="J17" s="100"/>
      <c r="K17" s="101"/>
      <c r="L17" s="101"/>
      <c r="M17" s="101"/>
      <c r="N17" s="101"/>
    </row>
    <row r="18" spans="2:14">
      <c r="B18" s="79"/>
      <c r="C18" s="80" t="s">
        <v>111</v>
      </c>
      <c r="D18" s="94" t="s">
        <v>98</v>
      </c>
      <c r="E18" s="98">
        <f>E10-M10</f>
        <v>2</v>
      </c>
      <c r="F18" s="317">
        <v>1</v>
      </c>
      <c r="G18" s="272">
        <v>0</v>
      </c>
      <c r="H18" s="211">
        <v>0</v>
      </c>
      <c r="I18" s="103"/>
      <c r="J18" s="103"/>
      <c r="K18" s="104"/>
      <c r="L18" s="101"/>
      <c r="M18" s="101"/>
      <c r="N18" s="101"/>
    </row>
    <row r="19" spans="2:14" ht="12.75" thickBot="1">
      <c r="B19" s="359" t="s">
        <v>99</v>
      </c>
      <c r="C19" s="360"/>
      <c r="D19" s="105"/>
      <c r="E19" s="106">
        <f>SUM(E15:E18)</f>
        <v>240</v>
      </c>
      <c r="F19" s="318">
        <f>SUM(F15:F18)</f>
        <v>141</v>
      </c>
      <c r="G19" s="212">
        <v>0.19</v>
      </c>
      <c r="H19" s="213">
        <v>0.19</v>
      </c>
      <c r="I19" s="107"/>
      <c r="J19" s="87"/>
      <c r="K19" s="87"/>
      <c r="L19" s="87"/>
      <c r="M19" s="87"/>
      <c r="N19" s="87"/>
    </row>
    <row r="20" spans="2:14" ht="5.25" customHeight="1" thickTop="1" thickBot="1">
      <c r="B20" s="108"/>
      <c r="C20" s="109"/>
      <c r="D20" s="110"/>
      <c r="E20" s="111"/>
      <c r="F20" s="319"/>
      <c r="G20" s="319"/>
      <c r="H20" s="320"/>
      <c r="I20" s="86"/>
      <c r="J20" s="87"/>
      <c r="K20" s="87"/>
      <c r="L20" s="87"/>
      <c r="M20" s="87"/>
      <c r="N20" s="87"/>
    </row>
    <row r="21" spans="2:14" ht="12.75" thickBot="1">
      <c r="B21" s="86"/>
      <c r="C21" s="86"/>
      <c r="D21" s="113"/>
      <c r="E21" s="86"/>
      <c r="F21" s="321"/>
      <c r="G21" s="321"/>
      <c r="H21" s="321"/>
      <c r="I21" s="86"/>
      <c r="J21" s="87"/>
      <c r="K21" s="87"/>
      <c r="L21" s="87"/>
      <c r="M21" s="87"/>
      <c r="N21" s="87"/>
    </row>
    <row r="22" spans="2:14" ht="60">
      <c r="B22" s="114" t="s">
        <v>243</v>
      </c>
      <c r="C22" s="115"/>
      <c r="D22" s="116"/>
      <c r="E22" s="77" t="s">
        <v>87</v>
      </c>
      <c r="F22" s="322" t="s">
        <v>88</v>
      </c>
      <c r="G22" s="322" t="s">
        <v>248</v>
      </c>
      <c r="H22" s="322" t="s">
        <v>89</v>
      </c>
      <c r="I22" s="77" t="s">
        <v>90</v>
      </c>
      <c r="J22" s="77" t="s">
        <v>91</v>
      </c>
      <c r="K22" s="77" t="s">
        <v>92</v>
      </c>
      <c r="L22" s="77" t="s">
        <v>93</v>
      </c>
      <c r="M22" s="78" t="s">
        <v>94</v>
      </c>
    </row>
    <row r="23" spans="2:14">
      <c r="B23" s="365" t="s">
        <v>95</v>
      </c>
      <c r="C23" s="366"/>
      <c r="D23" s="117"/>
      <c r="E23" s="95">
        <v>970</v>
      </c>
      <c r="F23" s="323">
        <v>187</v>
      </c>
      <c r="G23" s="323">
        <v>56</v>
      </c>
      <c r="H23" s="323">
        <v>46</v>
      </c>
      <c r="I23" s="95">
        <v>11</v>
      </c>
      <c r="J23" s="95">
        <v>112</v>
      </c>
      <c r="K23" s="95">
        <v>141</v>
      </c>
      <c r="L23" s="95">
        <v>107</v>
      </c>
      <c r="M23" s="118">
        <f>SUM(F23:L23)</f>
        <v>660</v>
      </c>
    </row>
    <row r="24" spans="2:14" ht="12" customHeight="1">
      <c r="B24" s="79"/>
      <c r="C24" s="80" t="s">
        <v>41</v>
      </c>
      <c r="D24" s="94" t="s">
        <v>96</v>
      </c>
      <c r="E24" s="99">
        <v>-312</v>
      </c>
      <c r="F24" s="324">
        <v>-69</v>
      </c>
      <c r="G24" s="325">
        <v>0</v>
      </c>
      <c r="H24" s="324">
        <v>-24</v>
      </c>
      <c r="I24" s="99">
        <v>1</v>
      </c>
      <c r="J24" s="102">
        <v>0</v>
      </c>
      <c r="K24" s="102">
        <v>0</v>
      </c>
      <c r="L24" s="102">
        <v>0</v>
      </c>
      <c r="M24" s="119">
        <f>SUM(F24:L24)</f>
        <v>-92</v>
      </c>
    </row>
    <row r="25" spans="2:14">
      <c r="B25" s="79"/>
      <c r="C25" s="80" t="s">
        <v>42</v>
      </c>
      <c r="D25" s="94" t="s">
        <v>97</v>
      </c>
      <c r="E25" s="120">
        <v>0</v>
      </c>
      <c r="F25" s="325">
        <v>0</v>
      </c>
      <c r="G25" s="325">
        <v>0</v>
      </c>
      <c r="H25" s="325">
        <v>-4</v>
      </c>
      <c r="I25" s="102">
        <v>0</v>
      </c>
      <c r="J25" s="99">
        <v>-3</v>
      </c>
      <c r="K25" s="99">
        <v>-2</v>
      </c>
      <c r="L25" s="99">
        <v>-13</v>
      </c>
      <c r="M25" s="119">
        <f>SUM(F25:L25)</f>
        <v>-22</v>
      </c>
    </row>
    <row r="26" spans="2:14">
      <c r="B26" s="79"/>
      <c r="C26" s="80" t="s">
        <v>111</v>
      </c>
      <c r="D26" s="94" t="s">
        <v>98</v>
      </c>
      <c r="E26" s="102">
        <v>0</v>
      </c>
      <c r="F26" s="325">
        <v>0</v>
      </c>
      <c r="G26" s="325">
        <v>0</v>
      </c>
      <c r="H26" s="325">
        <v>0</v>
      </c>
      <c r="I26" s="99">
        <v>-1</v>
      </c>
      <c r="J26" s="102">
        <v>0</v>
      </c>
      <c r="K26" s="102">
        <v>0</v>
      </c>
      <c r="L26" s="102">
        <v>0</v>
      </c>
      <c r="M26" s="119">
        <f>SUM(F26:L26)</f>
        <v>-1</v>
      </c>
    </row>
    <row r="27" spans="2:14" ht="12.75" thickBot="1">
      <c r="B27" s="359" t="s">
        <v>99</v>
      </c>
      <c r="C27" s="360"/>
      <c r="D27" s="126"/>
      <c r="E27" s="106">
        <f t="shared" ref="E27:M27" si="1">SUM(E23:E26)</f>
        <v>658</v>
      </c>
      <c r="F27" s="318">
        <f t="shared" si="1"/>
        <v>118</v>
      </c>
      <c r="G27" s="318">
        <f t="shared" si="1"/>
        <v>56</v>
      </c>
      <c r="H27" s="318">
        <f t="shared" si="1"/>
        <v>18</v>
      </c>
      <c r="I27" s="106">
        <f t="shared" si="1"/>
        <v>11</v>
      </c>
      <c r="J27" s="106">
        <f t="shared" si="1"/>
        <v>109</v>
      </c>
      <c r="K27" s="106">
        <f t="shared" si="1"/>
        <v>139</v>
      </c>
      <c r="L27" s="106">
        <f t="shared" si="1"/>
        <v>94</v>
      </c>
      <c r="M27" s="121">
        <f t="shared" si="1"/>
        <v>545</v>
      </c>
    </row>
    <row r="28" spans="2:14" ht="5.25" customHeight="1" thickTop="1" thickBot="1">
      <c r="B28" s="81"/>
      <c r="C28" s="82"/>
      <c r="D28" s="83"/>
      <c r="E28" s="82"/>
      <c r="F28" s="326"/>
      <c r="G28" s="326"/>
      <c r="H28" s="326"/>
      <c r="I28" s="84"/>
      <c r="J28" s="84"/>
      <c r="K28" s="84"/>
      <c r="L28" s="84"/>
      <c r="M28" s="85"/>
    </row>
    <row r="29" spans="2:14" ht="12.75" customHeight="1" thickBot="1">
      <c r="B29" s="86"/>
      <c r="C29" s="87"/>
      <c r="D29" s="88"/>
      <c r="E29" s="87"/>
      <c r="F29" s="327"/>
      <c r="G29" s="327"/>
      <c r="H29" s="327"/>
      <c r="I29" s="87"/>
      <c r="J29" s="87"/>
      <c r="K29" s="87"/>
      <c r="L29" s="87"/>
      <c r="M29" s="87"/>
    </row>
    <row r="30" spans="2:14" ht="36">
      <c r="B30" s="122" t="str">
        <f>B22</f>
        <v>Three Months Ended June 30, 2014</v>
      </c>
      <c r="C30" s="123"/>
      <c r="D30" s="89"/>
      <c r="E30" s="90" t="s">
        <v>104</v>
      </c>
      <c r="F30" s="206" t="s">
        <v>105</v>
      </c>
      <c r="G30" s="206" t="s">
        <v>106</v>
      </c>
      <c r="H30" s="207" t="s">
        <v>107</v>
      </c>
      <c r="I30" s="91"/>
      <c r="J30" s="92"/>
      <c r="K30" s="93"/>
      <c r="L30" s="86"/>
      <c r="M30" s="86"/>
    </row>
    <row r="31" spans="2:14">
      <c r="B31" s="365" t="s">
        <v>95</v>
      </c>
      <c r="C31" s="366"/>
      <c r="D31" s="94"/>
      <c r="E31" s="95">
        <f>E23-M23</f>
        <v>310</v>
      </c>
      <c r="F31" s="316">
        <v>204</v>
      </c>
      <c r="G31" s="208">
        <v>0.28000000000000003</v>
      </c>
      <c r="H31" s="209">
        <v>0.28000000000000003</v>
      </c>
      <c r="I31" s="96"/>
      <c r="J31" s="97"/>
      <c r="K31" s="93"/>
      <c r="L31" s="86"/>
      <c r="M31" s="86"/>
      <c r="N31" s="86"/>
    </row>
    <row r="32" spans="2:14" ht="12" customHeight="1">
      <c r="B32" s="79"/>
      <c r="C32" s="80" t="s">
        <v>41</v>
      </c>
      <c r="D32" s="94" t="s">
        <v>96</v>
      </c>
      <c r="E32" s="98">
        <f>E24-M24</f>
        <v>-220</v>
      </c>
      <c r="F32" s="317">
        <v>-174</v>
      </c>
      <c r="G32" s="210">
        <v>-0.24</v>
      </c>
      <c r="H32" s="211">
        <v>-0.23</v>
      </c>
      <c r="I32" s="96"/>
      <c r="J32" s="96"/>
      <c r="K32" s="96"/>
      <c r="L32" s="96"/>
      <c r="M32" s="96"/>
      <c r="N32" s="101"/>
    </row>
    <row r="33" spans="2:14">
      <c r="B33" s="79"/>
      <c r="C33" s="80" t="s">
        <v>42</v>
      </c>
      <c r="D33" s="94" t="s">
        <v>97</v>
      </c>
      <c r="E33" s="98">
        <f>E25-M25</f>
        <v>22</v>
      </c>
      <c r="F33" s="317">
        <v>14</v>
      </c>
      <c r="G33" s="210">
        <v>0.02</v>
      </c>
      <c r="H33" s="211">
        <v>0.02</v>
      </c>
      <c r="I33" s="100"/>
      <c r="J33" s="100"/>
      <c r="K33" s="101"/>
      <c r="L33" s="101"/>
      <c r="M33" s="101"/>
      <c r="N33" s="101"/>
    </row>
    <row r="34" spans="2:14">
      <c r="B34" s="79"/>
      <c r="C34" s="80" t="s">
        <v>111</v>
      </c>
      <c r="D34" s="94" t="s">
        <v>98</v>
      </c>
      <c r="E34" s="98">
        <f>E26-M26</f>
        <v>1</v>
      </c>
      <c r="F34" s="317">
        <v>1</v>
      </c>
      <c r="G34" s="272">
        <v>0</v>
      </c>
      <c r="H34" s="211">
        <v>0</v>
      </c>
      <c r="I34" s="103"/>
      <c r="J34" s="103"/>
      <c r="K34" s="104"/>
      <c r="L34" s="101"/>
      <c r="M34" s="101"/>
      <c r="N34" s="101"/>
    </row>
    <row r="35" spans="2:14" ht="12.75" thickBot="1">
      <c r="B35" s="359" t="s">
        <v>99</v>
      </c>
      <c r="C35" s="360"/>
      <c r="D35" s="105"/>
      <c r="E35" s="106">
        <f>SUM(E31:E34)</f>
        <v>113</v>
      </c>
      <c r="F35" s="318">
        <f>SUM(F31:F34)</f>
        <v>45</v>
      </c>
      <c r="G35" s="212">
        <v>0.06</v>
      </c>
      <c r="H35" s="213">
        <v>0.06</v>
      </c>
      <c r="I35" s="107"/>
      <c r="J35" s="87"/>
      <c r="K35" s="87"/>
      <c r="L35" s="87"/>
      <c r="M35" s="87"/>
      <c r="N35" s="87"/>
    </row>
    <row r="36" spans="2:14" ht="5.25" customHeight="1" thickTop="1" thickBot="1">
      <c r="B36" s="108"/>
      <c r="C36" s="109"/>
      <c r="D36" s="110"/>
      <c r="E36" s="111"/>
      <c r="F36" s="319"/>
      <c r="G36" s="319"/>
      <c r="H36" s="320"/>
      <c r="I36" s="86"/>
      <c r="J36" s="87"/>
      <c r="K36" s="87"/>
      <c r="L36" s="87"/>
      <c r="M36" s="87"/>
      <c r="N36" s="87"/>
    </row>
    <row r="37" spans="2:14" ht="5.25" customHeight="1" thickBot="1">
      <c r="B37" s="86"/>
      <c r="C37" s="86"/>
      <c r="D37" s="113"/>
      <c r="E37" s="86"/>
      <c r="F37" s="321"/>
      <c r="G37" s="321"/>
      <c r="H37" s="321"/>
      <c r="I37" s="86"/>
      <c r="J37" s="87"/>
      <c r="K37" s="87"/>
      <c r="L37" s="87"/>
      <c r="M37" s="87"/>
      <c r="N37" s="87"/>
    </row>
    <row r="38" spans="2:14" ht="60">
      <c r="B38" s="114" t="s">
        <v>244</v>
      </c>
      <c r="C38" s="115"/>
      <c r="D38" s="116"/>
      <c r="E38" s="77" t="s">
        <v>87</v>
      </c>
      <c r="F38" s="322" t="s">
        <v>88</v>
      </c>
      <c r="G38" s="322" t="s">
        <v>248</v>
      </c>
      <c r="H38" s="322" t="s">
        <v>89</v>
      </c>
      <c r="I38" s="77" t="s">
        <v>90</v>
      </c>
      <c r="J38" s="77" t="s">
        <v>91</v>
      </c>
      <c r="K38" s="77" t="s">
        <v>92</v>
      </c>
      <c r="L38" s="77" t="s">
        <v>93</v>
      </c>
      <c r="M38" s="78" t="s">
        <v>94</v>
      </c>
    </row>
    <row r="39" spans="2:14">
      <c r="B39" s="365" t="s">
        <v>95</v>
      </c>
      <c r="C39" s="366"/>
      <c r="D39" s="117"/>
      <c r="E39" s="95">
        <v>753</v>
      </c>
      <c r="F39" s="323">
        <v>156</v>
      </c>
      <c r="G39" s="323">
        <v>56</v>
      </c>
      <c r="H39" s="323">
        <v>34</v>
      </c>
      <c r="I39" s="95">
        <v>7</v>
      </c>
      <c r="J39" s="95">
        <v>131</v>
      </c>
      <c r="K39" s="95">
        <v>221</v>
      </c>
      <c r="L39" s="95">
        <v>140</v>
      </c>
      <c r="M39" s="118">
        <f>SUM(F39:L39)</f>
        <v>745</v>
      </c>
    </row>
    <row r="40" spans="2:14" ht="12" customHeight="1">
      <c r="B40" s="79"/>
      <c r="C40" s="80" t="s">
        <v>41</v>
      </c>
      <c r="D40" s="94" t="s">
        <v>96</v>
      </c>
      <c r="E40" s="99">
        <v>417</v>
      </c>
      <c r="F40" s="324">
        <v>80</v>
      </c>
      <c r="G40" s="325">
        <v>0</v>
      </c>
      <c r="H40" s="324">
        <v>157</v>
      </c>
      <c r="I40" s="102">
        <v>0</v>
      </c>
      <c r="J40" s="102">
        <v>0</v>
      </c>
      <c r="K40" s="102">
        <v>0</v>
      </c>
      <c r="L40" s="102">
        <v>0</v>
      </c>
      <c r="M40" s="119">
        <f>SUM(F40:L40)</f>
        <v>237</v>
      </c>
    </row>
    <row r="41" spans="2:14">
      <c r="B41" s="79"/>
      <c r="C41" s="80" t="s">
        <v>42</v>
      </c>
      <c r="D41" s="94" t="s">
        <v>97</v>
      </c>
      <c r="E41" s="120">
        <v>0</v>
      </c>
      <c r="F41" s="325">
        <v>0</v>
      </c>
      <c r="G41" s="325">
        <v>0</v>
      </c>
      <c r="H41" s="325">
        <v>-1</v>
      </c>
      <c r="I41" s="102">
        <v>0</v>
      </c>
      <c r="J41" s="99">
        <v>-5</v>
      </c>
      <c r="K41" s="99">
        <v>-3</v>
      </c>
      <c r="L41" s="99">
        <v>-13</v>
      </c>
      <c r="M41" s="119">
        <f>SUM(F41:L41)</f>
        <v>-22</v>
      </c>
    </row>
    <row r="42" spans="2:14">
      <c r="B42" s="79"/>
      <c r="C42" s="80" t="s">
        <v>111</v>
      </c>
      <c r="D42" s="94" t="s">
        <v>98</v>
      </c>
      <c r="E42" s="120">
        <v>0</v>
      </c>
      <c r="F42" s="325">
        <v>0</v>
      </c>
      <c r="G42" s="325">
        <v>0</v>
      </c>
      <c r="H42" s="325">
        <v>0</v>
      </c>
      <c r="I42" s="102">
        <v>-2</v>
      </c>
      <c r="J42" s="325">
        <v>0</v>
      </c>
      <c r="K42" s="325">
        <v>0</v>
      </c>
      <c r="L42" s="325">
        <v>0</v>
      </c>
      <c r="M42" s="119">
        <f>SUM(F42:L42)</f>
        <v>-2</v>
      </c>
    </row>
    <row r="43" spans="2:14" ht="24">
      <c r="B43" s="79"/>
      <c r="C43" s="80" t="s">
        <v>225</v>
      </c>
      <c r="D43" s="94" t="s">
        <v>103</v>
      </c>
      <c r="E43" s="120">
        <v>0</v>
      </c>
      <c r="F43" s="325">
        <v>0</v>
      </c>
      <c r="G43" s="325">
        <v>0</v>
      </c>
      <c r="H43" s="325">
        <v>0</v>
      </c>
      <c r="I43" s="102">
        <v>0</v>
      </c>
      <c r="J43" s="102">
        <v>0</v>
      </c>
      <c r="K43" s="102">
        <v>0</v>
      </c>
      <c r="L43" s="102">
        <v>-48</v>
      </c>
      <c r="M43" s="119">
        <f>SUM(F43:L43)</f>
        <v>-48</v>
      </c>
    </row>
    <row r="44" spans="2:14" ht="12.75" thickBot="1">
      <c r="B44" s="359" t="s">
        <v>99</v>
      </c>
      <c r="C44" s="360"/>
      <c r="D44" s="126"/>
      <c r="E44" s="106">
        <f t="shared" ref="E44:M44" si="2">SUM(E39:E43)</f>
        <v>1170</v>
      </c>
      <c r="F44" s="318">
        <f t="shared" si="2"/>
        <v>236</v>
      </c>
      <c r="G44" s="318">
        <f t="shared" si="2"/>
        <v>56</v>
      </c>
      <c r="H44" s="318">
        <f t="shared" si="2"/>
        <v>190</v>
      </c>
      <c r="I44" s="106">
        <f t="shared" si="2"/>
        <v>5</v>
      </c>
      <c r="J44" s="106">
        <f t="shared" si="2"/>
        <v>126</v>
      </c>
      <c r="K44" s="106">
        <f t="shared" si="2"/>
        <v>218</v>
      </c>
      <c r="L44" s="106">
        <f t="shared" si="2"/>
        <v>79</v>
      </c>
      <c r="M44" s="121">
        <f t="shared" si="2"/>
        <v>910</v>
      </c>
    </row>
    <row r="45" spans="2:14" ht="5.25" customHeight="1" thickTop="1" thickBot="1">
      <c r="B45" s="81"/>
      <c r="C45" s="82"/>
      <c r="D45" s="83"/>
      <c r="E45" s="82"/>
      <c r="F45" s="326"/>
      <c r="G45" s="326"/>
      <c r="H45" s="326"/>
      <c r="I45" s="84"/>
      <c r="J45" s="84"/>
      <c r="K45" s="84"/>
      <c r="L45" s="84"/>
      <c r="M45" s="85"/>
    </row>
    <row r="46" spans="2:14" ht="12.75" customHeight="1" thickBot="1">
      <c r="B46" s="86"/>
      <c r="C46" s="87"/>
      <c r="D46" s="88"/>
      <c r="E46" s="87"/>
      <c r="F46" s="327"/>
      <c r="G46" s="327"/>
      <c r="H46" s="327"/>
      <c r="I46" s="87"/>
      <c r="J46" s="87"/>
      <c r="K46" s="87"/>
      <c r="L46" s="87"/>
      <c r="M46" s="87"/>
    </row>
    <row r="47" spans="2:14" ht="48">
      <c r="B47" s="122" t="str">
        <f>B38</f>
        <v>Three Months Ended September 30, 2014</v>
      </c>
      <c r="C47" s="123"/>
      <c r="D47" s="89"/>
      <c r="E47" s="90" t="s">
        <v>104</v>
      </c>
      <c r="F47" s="206" t="s">
        <v>100</v>
      </c>
      <c r="G47" s="206" t="s">
        <v>101</v>
      </c>
      <c r="H47" s="207" t="s">
        <v>102</v>
      </c>
      <c r="I47" s="91"/>
      <c r="J47" s="92"/>
      <c r="K47" s="93"/>
      <c r="L47" s="86"/>
      <c r="M47" s="86"/>
    </row>
    <row r="48" spans="2:14">
      <c r="B48" s="365" t="s">
        <v>95</v>
      </c>
      <c r="C48" s="366"/>
      <c r="D48" s="94"/>
      <c r="E48" s="95">
        <f>E39-M39</f>
        <v>8</v>
      </c>
      <c r="F48" s="316">
        <v>-23</v>
      </c>
      <c r="G48" s="208">
        <v>-0.03</v>
      </c>
      <c r="H48" s="209">
        <v>-0.03</v>
      </c>
      <c r="I48" s="96"/>
      <c r="J48" s="97"/>
      <c r="K48" s="93"/>
      <c r="L48" s="86"/>
      <c r="M48" s="86"/>
      <c r="N48" s="86"/>
    </row>
    <row r="49" spans="2:14" ht="12" customHeight="1">
      <c r="B49" s="79"/>
      <c r="C49" s="80" t="s">
        <v>41</v>
      </c>
      <c r="D49" s="94" t="s">
        <v>96</v>
      </c>
      <c r="E49" s="98">
        <f>E40-M40</f>
        <v>180</v>
      </c>
      <c r="F49" s="317">
        <v>133</v>
      </c>
      <c r="G49" s="210">
        <v>0.18</v>
      </c>
      <c r="H49" s="211">
        <v>0.18</v>
      </c>
      <c r="I49" s="96"/>
      <c r="J49" s="96"/>
      <c r="K49" s="96"/>
      <c r="L49" s="96"/>
      <c r="M49" s="96"/>
      <c r="N49" s="101"/>
    </row>
    <row r="50" spans="2:14">
      <c r="B50" s="79"/>
      <c r="C50" s="80" t="s">
        <v>42</v>
      </c>
      <c r="D50" s="94" t="s">
        <v>97</v>
      </c>
      <c r="E50" s="98">
        <f>E41-M41</f>
        <v>22</v>
      </c>
      <c r="F50" s="317">
        <v>14</v>
      </c>
      <c r="G50" s="210">
        <v>0.02</v>
      </c>
      <c r="H50" s="211">
        <v>0.02</v>
      </c>
      <c r="I50" s="100"/>
      <c r="J50" s="100"/>
      <c r="K50" s="101"/>
      <c r="L50" s="101"/>
      <c r="M50" s="101"/>
      <c r="N50" s="101"/>
    </row>
    <row r="51" spans="2:14">
      <c r="B51" s="79"/>
      <c r="C51" s="80" t="s">
        <v>258</v>
      </c>
      <c r="D51" s="94" t="s">
        <v>98</v>
      </c>
      <c r="E51" s="98">
        <f>E42-M42</f>
        <v>2</v>
      </c>
      <c r="F51" s="317">
        <v>1</v>
      </c>
      <c r="G51" s="210">
        <v>0</v>
      </c>
      <c r="H51" s="211">
        <v>0</v>
      </c>
      <c r="I51" s="100"/>
      <c r="J51" s="100"/>
      <c r="K51" s="101"/>
      <c r="L51" s="101"/>
      <c r="M51" s="101"/>
      <c r="N51" s="101"/>
    </row>
    <row r="52" spans="2:14" ht="24">
      <c r="B52" s="79"/>
      <c r="C52" s="80" t="s">
        <v>225</v>
      </c>
      <c r="D52" s="94" t="s">
        <v>103</v>
      </c>
      <c r="E52" s="98">
        <f>E43-M43</f>
        <v>48</v>
      </c>
      <c r="F52" s="317">
        <v>48</v>
      </c>
      <c r="G52" s="272">
        <v>7.0000000000000007E-2</v>
      </c>
      <c r="H52" s="211">
        <v>7.0000000000000007E-2</v>
      </c>
      <c r="I52" s="100"/>
      <c r="J52" s="100"/>
      <c r="K52" s="101"/>
      <c r="L52" s="101"/>
      <c r="M52" s="101"/>
      <c r="N52" s="101"/>
    </row>
    <row r="53" spans="2:14" ht="12.75" thickBot="1">
      <c r="B53" s="359" t="s">
        <v>99</v>
      </c>
      <c r="C53" s="360"/>
      <c r="D53" s="105"/>
      <c r="E53" s="106">
        <f>SUM(E48:E52)</f>
        <v>260</v>
      </c>
      <c r="F53" s="318">
        <f>SUM(F48:F52)</f>
        <v>173</v>
      </c>
      <c r="G53" s="212">
        <v>0.24</v>
      </c>
      <c r="H53" s="213">
        <v>0.23</v>
      </c>
      <c r="I53" s="107"/>
      <c r="J53" s="87"/>
      <c r="K53" s="87"/>
      <c r="L53" s="87"/>
      <c r="M53" s="87"/>
      <c r="N53" s="87"/>
    </row>
    <row r="54" spans="2:14" ht="5.25" customHeight="1" thickTop="1" thickBot="1">
      <c r="B54" s="108"/>
      <c r="C54" s="109"/>
      <c r="D54" s="110"/>
      <c r="E54" s="111"/>
      <c r="F54" s="319"/>
      <c r="G54" s="319"/>
      <c r="H54" s="320"/>
      <c r="I54" s="86"/>
      <c r="J54" s="87"/>
      <c r="K54" s="87"/>
      <c r="L54" s="87"/>
      <c r="M54" s="87"/>
      <c r="N54" s="87"/>
    </row>
    <row r="55" spans="2:14" ht="5.25" customHeight="1" thickBot="1">
      <c r="B55" s="86"/>
      <c r="C55" s="86"/>
      <c r="D55" s="113"/>
      <c r="E55" s="86"/>
      <c r="F55" s="321"/>
      <c r="G55" s="321"/>
      <c r="H55" s="321"/>
      <c r="I55" s="86"/>
      <c r="J55" s="87"/>
      <c r="K55" s="87"/>
      <c r="L55" s="87"/>
      <c r="M55" s="87"/>
      <c r="N55" s="87"/>
    </row>
    <row r="56" spans="2:14" ht="60">
      <c r="B56" s="114" t="s">
        <v>245</v>
      </c>
      <c r="C56" s="115"/>
      <c r="D56" s="116"/>
      <c r="E56" s="77" t="s">
        <v>87</v>
      </c>
      <c r="F56" s="322" t="s">
        <v>88</v>
      </c>
      <c r="G56" s="322" t="s">
        <v>248</v>
      </c>
      <c r="H56" s="322" t="s">
        <v>89</v>
      </c>
      <c r="I56" s="77" t="s">
        <v>90</v>
      </c>
      <c r="J56" s="77" t="s">
        <v>91</v>
      </c>
      <c r="K56" s="77" t="s">
        <v>92</v>
      </c>
      <c r="L56" s="77" t="s">
        <v>93</v>
      </c>
      <c r="M56" s="78" t="s">
        <v>94</v>
      </c>
    </row>
    <row r="57" spans="2:14">
      <c r="B57" s="365" t="s">
        <v>95</v>
      </c>
      <c r="C57" s="366"/>
      <c r="D57" s="117"/>
      <c r="E57" s="95">
        <v>1575</v>
      </c>
      <c r="F57" s="323">
        <v>432</v>
      </c>
      <c r="G57" s="323">
        <v>61</v>
      </c>
      <c r="H57" s="323">
        <v>124</v>
      </c>
      <c r="I57" s="95">
        <v>14</v>
      </c>
      <c r="J57" s="95">
        <v>184</v>
      </c>
      <c r="K57" s="95">
        <v>247</v>
      </c>
      <c r="L57" s="95">
        <v>75</v>
      </c>
      <c r="M57" s="118">
        <f>SUM(F57:L57)</f>
        <v>1137</v>
      </c>
    </row>
    <row r="58" spans="2:14" ht="12" customHeight="1">
      <c r="B58" s="79"/>
      <c r="C58" s="80" t="s">
        <v>41</v>
      </c>
      <c r="D58" s="94" t="s">
        <v>96</v>
      </c>
      <c r="E58" s="99">
        <v>638</v>
      </c>
      <c r="F58" s="324">
        <v>112</v>
      </c>
      <c r="G58" s="325">
        <v>0</v>
      </c>
      <c r="H58" s="324">
        <v>52</v>
      </c>
      <c r="I58" s="102">
        <v>-1</v>
      </c>
      <c r="J58" s="102">
        <v>0</v>
      </c>
      <c r="K58" s="102">
        <v>0</v>
      </c>
      <c r="L58" s="102">
        <v>0</v>
      </c>
      <c r="M58" s="119">
        <f>SUM(F58:L58)</f>
        <v>163</v>
      </c>
    </row>
    <row r="59" spans="2:14">
      <c r="B59" s="79"/>
      <c r="C59" s="80" t="s">
        <v>42</v>
      </c>
      <c r="D59" s="94" t="s">
        <v>97</v>
      </c>
      <c r="E59" s="120">
        <v>0</v>
      </c>
      <c r="F59" s="325">
        <v>0</v>
      </c>
      <c r="G59" s="325">
        <v>0</v>
      </c>
      <c r="H59" s="325">
        <v>-5</v>
      </c>
      <c r="I59" s="102">
        <v>0</v>
      </c>
      <c r="J59" s="99">
        <v>-5</v>
      </c>
      <c r="K59" s="99">
        <v>-2</v>
      </c>
      <c r="L59" s="99">
        <v>-17</v>
      </c>
      <c r="M59" s="119">
        <f>SUM(F59:L59)</f>
        <v>-29</v>
      </c>
    </row>
    <row r="60" spans="2:14">
      <c r="B60" s="79"/>
      <c r="C60" s="80" t="s">
        <v>111</v>
      </c>
      <c r="D60" s="94" t="s">
        <v>98</v>
      </c>
      <c r="E60" s="120">
        <v>0</v>
      </c>
      <c r="F60" s="325">
        <v>0</v>
      </c>
      <c r="G60" s="325">
        <v>0</v>
      </c>
      <c r="H60" s="325">
        <v>0</v>
      </c>
      <c r="I60" s="102">
        <v>-8</v>
      </c>
      <c r="J60" s="325">
        <v>0</v>
      </c>
      <c r="K60" s="325">
        <v>0</v>
      </c>
      <c r="L60" s="325">
        <v>0</v>
      </c>
      <c r="M60" s="119">
        <f>SUM(F60:L60)</f>
        <v>-8</v>
      </c>
    </row>
    <row r="61" spans="2:14" ht="24">
      <c r="B61" s="79"/>
      <c r="C61" s="80" t="s">
        <v>225</v>
      </c>
      <c r="D61" s="94" t="s">
        <v>103</v>
      </c>
      <c r="E61" s="120">
        <v>0</v>
      </c>
      <c r="F61" s="325">
        <v>0</v>
      </c>
      <c r="G61" s="325">
        <v>0</v>
      </c>
      <c r="H61" s="325">
        <v>0</v>
      </c>
      <c r="I61" s="102">
        <v>0</v>
      </c>
      <c r="J61" s="102">
        <v>0</v>
      </c>
      <c r="K61" s="102">
        <v>0</v>
      </c>
      <c r="L61" s="102">
        <v>36</v>
      </c>
      <c r="M61" s="119">
        <f>SUM(F61:L61)</f>
        <v>36</v>
      </c>
    </row>
    <row r="62" spans="2:14" ht="12.75" thickBot="1">
      <c r="B62" s="359" t="s">
        <v>99</v>
      </c>
      <c r="C62" s="360"/>
      <c r="D62" s="126"/>
      <c r="E62" s="106">
        <f t="shared" ref="E62:M62" si="3">SUM(E57:E61)</f>
        <v>2213</v>
      </c>
      <c r="F62" s="318">
        <f t="shared" si="3"/>
        <v>544</v>
      </c>
      <c r="G62" s="318">
        <f t="shared" si="3"/>
        <v>61</v>
      </c>
      <c r="H62" s="318">
        <f t="shared" si="3"/>
        <v>171</v>
      </c>
      <c r="I62" s="106">
        <f t="shared" si="3"/>
        <v>5</v>
      </c>
      <c r="J62" s="106">
        <f t="shared" si="3"/>
        <v>179</v>
      </c>
      <c r="K62" s="106">
        <f t="shared" si="3"/>
        <v>245</v>
      </c>
      <c r="L62" s="106">
        <f t="shared" si="3"/>
        <v>94</v>
      </c>
      <c r="M62" s="121">
        <f t="shared" si="3"/>
        <v>1299</v>
      </c>
    </row>
    <row r="63" spans="2:14" ht="5.25" customHeight="1" thickTop="1" thickBot="1">
      <c r="B63" s="81"/>
      <c r="C63" s="82"/>
      <c r="D63" s="83"/>
      <c r="E63" s="82"/>
      <c r="F63" s="326"/>
      <c r="G63" s="326"/>
      <c r="H63" s="326"/>
      <c r="I63" s="84"/>
      <c r="J63" s="84"/>
      <c r="K63" s="84"/>
      <c r="L63" s="84"/>
      <c r="M63" s="85"/>
    </row>
    <row r="64" spans="2:14" ht="12.75" customHeight="1" thickBot="1">
      <c r="B64" s="86"/>
      <c r="C64" s="87"/>
      <c r="D64" s="88"/>
      <c r="E64" s="87"/>
      <c r="F64" s="327"/>
      <c r="G64" s="327"/>
      <c r="H64" s="327"/>
      <c r="I64" s="87"/>
      <c r="J64" s="87"/>
      <c r="K64" s="87"/>
      <c r="L64" s="87"/>
      <c r="M64" s="87"/>
    </row>
    <row r="65" spans="2:14" ht="48">
      <c r="B65" s="122" t="str">
        <f>B56</f>
        <v>Three Months Ended December 31, 2014</v>
      </c>
      <c r="C65" s="123"/>
      <c r="D65" s="89"/>
      <c r="E65" s="90" t="s">
        <v>104</v>
      </c>
      <c r="F65" s="206" t="s">
        <v>100</v>
      </c>
      <c r="G65" s="206" t="s">
        <v>101</v>
      </c>
      <c r="H65" s="207" t="s">
        <v>102</v>
      </c>
      <c r="I65" s="91"/>
      <c r="J65" s="92"/>
      <c r="K65" s="93"/>
      <c r="L65" s="86"/>
      <c r="M65" s="86"/>
    </row>
    <row r="66" spans="2:14">
      <c r="B66" s="365" t="s">
        <v>95</v>
      </c>
      <c r="C66" s="366"/>
      <c r="D66" s="94"/>
      <c r="E66" s="95">
        <f>E57-M57</f>
        <v>438</v>
      </c>
      <c r="F66" s="316">
        <v>361</v>
      </c>
      <c r="G66" s="208">
        <v>0.49</v>
      </c>
      <c r="H66" s="209">
        <v>0.49</v>
      </c>
      <c r="I66" s="96"/>
      <c r="J66" s="97"/>
      <c r="K66" s="93"/>
      <c r="L66" s="86"/>
      <c r="M66" s="86"/>
      <c r="N66" s="86"/>
    </row>
    <row r="67" spans="2:14" ht="12" customHeight="1">
      <c r="B67" s="79"/>
      <c r="C67" s="80" t="s">
        <v>41</v>
      </c>
      <c r="D67" s="94" t="s">
        <v>96</v>
      </c>
      <c r="E67" s="98">
        <f>E58-M58</f>
        <v>475</v>
      </c>
      <c r="F67" s="317">
        <v>349</v>
      </c>
      <c r="G67" s="210">
        <v>0.48</v>
      </c>
      <c r="H67" s="211">
        <v>0.47</v>
      </c>
      <c r="I67" s="96"/>
      <c r="J67" s="96"/>
      <c r="K67" s="96"/>
      <c r="L67" s="96"/>
      <c r="M67" s="96"/>
      <c r="N67" s="101"/>
    </row>
    <row r="68" spans="2:14">
      <c r="B68" s="79"/>
      <c r="C68" s="80" t="s">
        <v>42</v>
      </c>
      <c r="D68" s="94" t="s">
        <v>97</v>
      </c>
      <c r="E68" s="98">
        <f>E59-M59</f>
        <v>29</v>
      </c>
      <c r="F68" s="317">
        <v>19</v>
      </c>
      <c r="G68" s="210">
        <v>0.03</v>
      </c>
      <c r="H68" s="211">
        <v>0.03</v>
      </c>
      <c r="I68" s="100"/>
      <c r="J68" s="100"/>
      <c r="K68" s="101"/>
      <c r="L68" s="101"/>
      <c r="M68" s="101"/>
      <c r="N68" s="101"/>
    </row>
    <row r="69" spans="2:14">
      <c r="B69" s="79"/>
      <c r="C69" s="80" t="s">
        <v>258</v>
      </c>
      <c r="D69" s="94" t="s">
        <v>98</v>
      </c>
      <c r="E69" s="98">
        <f>E60-M60</f>
        <v>8</v>
      </c>
      <c r="F69" s="317">
        <v>5</v>
      </c>
      <c r="G69" s="210">
        <v>0.01</v>
      </c>
      <c r="H69" s="211">
        <v>0.01</v>
      </c>
      <c r="I69" s="100"/>
      <c r="J69" s="100"/>
      <c r="K69" s="101"/>
      <c r="L69" s="101"/>
      <c r="M69" s="101"/>
      <c r="N69" s="101"/>
    </row>
    <row r="70" spans="2:14" ht="24">
      <c r="B70" s="79"/>
      <c r="C70" s="80" t="s">
        <v>225</v>
      </c>
      <c r="D70" s="94" t="s">
        <v>103</v>
      </c>
      <c r="E70" s="98">
        <f>E61-M61</f>
        <v>-36</v>
      </c>
      <c r="F70" s="317">
        <v>-36</v>
      </c>
      <c r="G70" s="272">
        <v>-0.05</v>
      </c>
      <c r="H70" s="211">
        <v>-0.05</v>
      </c>
      <c r="I70" s="100"/>
      <c r="J70" s="100"/>
      <c r="K70" s="101"/>
      <c r="L70" s="101"/>
      <c r="M70" s="101"/>
      <c r="N70" s="101"/>
    </row>
    <row r="71" spans="2:14" ht="12.75" thickBot="1">
      <c r="B71" s="359" t="s">
        <v>99</v>
      </c>
      <c r="C71" s="360"/>
      <c r="D71" s="105"/>
      <c r="E71" s="106">
        <f>SUM(E66:E70)</f>
        <v>914</v>
      </c>
      <c r="F71" s="318">
        <f>SUM(F66:F70)</f>
        <v>698</v>
      </c>
      <c r="G71" s="212">
        <v>0.95</v>
      </c>
      <c r="H71" s="213">
        <v>0.94</v>
      </c>
      <c r="I71" s="107"/>
      <c r="J71" s="87"/>
      <c r="K71" s="87"/>
      <c r="L71" s="87"/>
      <c r="M71" s="87"/>
      <c r="N71" s="87"/>
    </row>
    <row r="72" spans="2:14" ht="5.25" customHeight="1" thickTop="1" thickBot="1">
      <c r="B72" s="108"/>
      <c r="C72" s="109"/>
      <c r="D72" s="110"/>
      <c r="E72" s="111"/>
      <c r="F72" s="319"/>
      <c r="G72" s="319"/>
      <c r="H72" s="320"/>
      <c r="I72" s="86"/>
      <c r="J72" s="87"/>
      <c r="K72" s="87"/>
      <c r="L72" s="87"/>
      <c r="M72" s="87"/>
      <c r="N72" s="87"/>
    </row>
    <row r="73" spans="2:14">
      <c r="B73" s="86"/>
      <c r="C73" s="86"/>
      <c r="D73" s="113"/>
      <c r="E73" s="86"/>
      <c r="F73" s="321"/>
      <c r="G73" s="321"/>
      <c r="H73" s="321"/>
      <c r="I73" s="86"/>
      <c r="J73" s="87"/>
      <c r="K73" s="87"/>
      <c r="L73" s="87"/>
      <c r="M73" s="87"/>
      <c r="N73" s="87"/>
    </row>
    <row r="74" spans="2:14">
      <c r="B74" s="124"/>
      <c r="C74" s="361" t="s">
        <v>108</v>
      </c>
      <c r="D74" s="361"/>
      <c r="E74" s="361"/>
      <c r="F74" s="361"/>
      <c r="G74" s="361"/>
      <c r="H74" s="361"/>
      <c r="I74" s="361"/>
      <c r="J74" s="361"/>
      <c r="K74" s="361"/>
      <c r="L74" s="361"/>
      <c r="M74" s="361"/>
      <c r="N74" s="361"/>
    </row>
    <row r="75" spans="2:14">
      <c r="B75" s="124"/>
      <c r="C75" s="362" t="s">
        <v>109</v>
      </c>
      <c r="D75" s="362"/>
      <c r="E75" s="362"/>
      <c r="F75" s="362"/>
      <c r="G75" s="362"/>
      <c r="H75" s="362"/>
      <c r="I75" s="362"/>
      <c r="J75" s="362"/>
      <c r="K75" s="362"/>
      <c r="L75" s="362"/>
      <c r="M75" s="362"/>
      <c r="N75" s="362"/>
    </row>
    <row r="76" spans="2:14">
      <c r="B76" s="125"/>
      <c r="C76" s="361" t="s">
        <v>194</v>
      </c>
      <c r="D76" s="361"/>
      <c r="E76" s="361"/>
      <c r="F76" s="361"/>
      <c r="G76" s="361"/>
      <c r="H76" s="361"/>
      <c r="I76" s="361"/>
      <c r="J76" s="361"/>
      <c r="K76" s="361"/>
      <c r="L76" s="361"/>
      <c r="M76" s="361"/>
      <c r="N76" s="361"/>
    </row>
    <row r="77" spans="2:14">
      <c r="B77" s="125"/>
      <c r="C77" s="315" t="s">
        <v>259</v>
      </c>
      <c r="D77" s="315"/>
      <c r="E77" s="315"/>
      <c r="F77" s="315"/>
      <c r="G77" s="315"/>
      <c r="H77" s="315"/>
      <c r="I77" s="315"/>
      <c r="J77" s="315"/>
      <c r="K77" s="315"/>
      <c r="L77" s="315"/>
      <c r="M77" s="315"/>
      <c r="N77" s="315"/>
    </row>
    <row r="78" spans="2:14">
      <c r="B78" s="125"/>
      <c r="C78" s="338" t="s">
        <v>260</v>
      </c>
      <c r="D78" s="338"/>
      <c r="E78" s="338"/>
      <c r="F78" s="338"/>
      <c r="G78" s="338"/>
      <c r="H78" s="338"/>
      <c r="I78" s="338"/>
      <c r="J78" s="338"/>
      <c r="K78" s="338"/>
      <c r="L78" s="338"/>
      <c r="M78" s="338"/>
      <c r="N78" s="338"/>
    </row>
    <row r="79" spans="2:14">
      <c r="B79" s="125"/>
      <c r="C79" s="315"/>
      <c r="D79" s="127"/>
      <c r="E79" s="127"/>
      <c r="F79" s="127"/>
      <c r="G79" s="127"/>
      <c r="H79" s="127"/>
      <c r="I79" s="127"/>
      <c r="J79" s="127"/>
      <c r="K79" s="127"/>
      <c r="L79" s="127"/>
      <c r="M79" s="127"/>
      <c r="N79" s="127"/>
    </row>
    <row r="80" spans="2:14" ht="27" customHeight="1">
      <c r="B80" s="125"/>
      <c r="C80" s="364" t="s">
        <v>265</v>
      </c>
      <c r="D80" s="364"/>
      <c r="E80" s="364"/>
      <c r="F80" s="364"/>
      <c r="G80" s="364"/>
      <c r="H80" s="364"/>
      <c r="I80" s="364"/>
      <c r="J80" s="364"/>
      <c r="K80" s="364"/>
      <c r="L80" s="364"/>
      <c r="M80" s="364"/>
      <c r="N80" s="364"/>
    </row>
    <row r="81" spans="2:14" ht="33.75" customHeight="1">
      <c r="B81" s="125"/>
      <c r="C81" s="363" t="s">
        <v>110</v>
      </c>
      <c r="D81" s="363"/>
      <c r="E81" s="363"/>
      <c r="F81" s="363"/>
      <c r="G81" s="363"/>
      <c r="H81" s="363"/>
      <c r="I81" s="363"/>
      <c r="J81" s="363"/>
      <c r="K81" s="363"/>
      <c r="L81" s="363"/>
      <c r="M81" s="363"/>
      <c r="N81" s="363"/>
    </row>
  </sheetData>
  <sheetProtection formatCells="0" formatColumns="0" formatRows="0" sort="0" autoFilter="0" pivotTables="0"/>
  <mergeCells count="24">
    <mergeCell ref="B15:C15"/>
    <mergeCell ref="B1:N1"/>
    <mergeCell ref="B2:N2"/>
    <mergeCell ref="B3:N3"/>
    <mergeCell ref="B7:C7"/>
    <mergeCell ref="B11:C11"/>
    <mergeCell ref="B66:C66"/>
    <mergeCell ref="B19:C19"/>
    <mergeCell ref="B23:C23"/>
    <mergeCell ref="B27:C27"/>
    <mergeCell ref="B31:C31"/>
    <mergeCell ref="B35:C35"/>
    <mergeCell ref="B39:C39"/>
    <mergeCell ref="B44:C44"/>
    <mergeCell ref="B48:C48"/>
    <mergeCell ref="B53:C53"/>
    <mergeCell ref="B57:C57"/>
    <mergeCell ref="B62:C62"/>
    <mergeCell ref="B71:C71"/>
    <mergeCell ref="C74:N74"/>
    <mergeCell ref="C75:N75"/>
    <mergeCell ref="C76:N76"/>
    <mergeCell ref="C81:N81"/>
    <mergeCell ref="C80:N80"/>
  </mergeCells>
  <pageMargins left="0.7" right="0.7" top="0.25" bottom="0.44" header="0.3" footer="0.3"/>
  <pageSetup scale="43" orientation="landscape" r:id="rId1"/>
  <headerFooter>
    <oddFooter>&amp;LActivision Blizzard, Inc.&amp;R&amp;P of &amp; 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0"/>
  <sheetViews>
    <sheetView showGridLines="0" view="pageBreakPreview" zoomScale="80" zoomScaleNormal="100" zoomScaleSheetLayoutView="80" workbookViewId="0"/>
  </sheetViews>
  <sheetFormatPr defaultRowHeight="12"/>
  <cols>
    <col min="1" max="1" width="2.85546875" style="72" customWidth="1"/>
    <col min="2" max="2" width="1.42578125" style="72" customWidth="1"/>
    <col min="3" max="3" width="58.28515625" style="72" customWidth="1"/>
    <col min="4" max="4" width="3.42578125" style="72" customWidth="1"/>
    <col min="5" max="5" width="11" style="72" customWidth="1"/>
    <col min="6" max="6" width="9.42578125" style="72" customWidth="1"/>
    <col min="7" max="7" width="9.28515625" style="72" customWidth="1"/>
    <col min="8" max="8" width="12.140625" style="72" customWidth="1"/>
    <col min="9" max="9" width="11.140625" style="72" customWidth="1"/>
    <col min="10" max="10" width="11.5703125" style="72" customWidth="1"/>
    <col min="11" max="11" width="9.140625" style="72" customWidth="1"/>
    <col min="12" max="12" width="12.7109375" style="72" customWidth="1"/>
    <col min="13" max="13" width="12.140625" style="72" customWidth="1"/>
    <col min="14" max="14" width="12.7109375" style="72" customWidth="1"/>
    <col min="15" max="16384" width="9.140625" style="72"/>
  </cols>
  <sheetData>
    <row r="1" spans="2:14">
      <c r="B1" s="367" t="s">
        <v>58</v>
      </c>
      <c r="C1" s="367"/>
      <c r="D1" s="367"/>
      <c r="E1" s="367"/>
      <c r="F1" s="367"/>
      <c r="G1" s="367"/>
      <c r="H1" s="367"/>
      <c r="I1" s="367"/>
      <c r="J1" s="367"/>
      <c r="K1" s="367"/>
      <c r="L1" s="367"/>
      <c r="M1" s="367"/>
      <c r="N1" s="367"/>
    </row>
    <row r="2" spans="2:14">
      <c r="B2" s="367" t="s">
        <v>198</v>
      </c>
      <c r="C2" s="367"/>
      <c r="D2" s="367"/>
      <c r="E2" s="367"/>
      <c r="F2" s="367"/>
      <c r="G2" s="367"/>
      <c r="H2" s="367"/>
      <c r="I2" s="367"/>
      <c r="J2" s="367"/>
      <c r="K2" s="367"/>
      <c r="L2" s="367"/>
      <c r="M2" s="367"/>
      <c r="N2" s="367"/>
    </row>
    <row r="3" spans="2:14">
      <c r="B3" s="367" t="s">
        <v>86</v>
      </c>
      <c r="C3" s="367"/>
      <c r="D3" s="367"/>
      <c r="E3" s="367"/>
      <c r="F3" s="367"/>
      <c r="G3" s="367"/>
      <c r="H3" s="367"/>
      <c r="I3" s="367"/>
      <c r="J3" s="367"/>
      <c r="K3" s="367"/>
      <c r="L3" s="367"/>
      <c r="M3" s="367"/>
      <c r="N3" s="367"/>
    </row>
    <row r="4" spans="2:14">
      <c r="B4" s="281"/>
      <c r="C4" s="281"/>
      <c r="D4" s="281"/>
      <c r="E4" s="281"/>
      <c r="F4" s="281"/>
      <c r="G4" s="281"/>
      <c r="H4" s="281"/>
      <c r="I4" s="281"/>
      <c r="J4" s="281"/>
      <c r="K4" s="281"/>
      <c r="L4" s="281"/>
      <c r="M4" s="281"/>
    </row>
    <row r="5" spans="2:14" ht="12.75" thickBot="1">
      <c r="B5" s="73"/>
      <c r="C5" s="74"/>
      <c r="D5" s="75"/>
      <c r="E5" s="74"/>
      <c r="F5" s="74"/>
      <c r="G5" s="75"/>
      <c r="H5" s="75"/>
      <c r="I5" s="75"/>
      <c r="J5" s="75"/>
      <c r="K5" s="76"/>
      <c r="L5" s="76"/>
      <c r="M5" s="76"/>
    </row>
    <row r="6" spans="2:14" ht="60">
      <c r="B6" s="114" t="s">
        <v>205</v>
      </c>
      <c r="C6" s="115"/>
      <c r="D6" s="116"/>
      <c r="E6" s="77" t="s">
        <v>87</v>
      </c>
      <c r="F6" s="77" t="s">
        <v>88</v>
      </c>
      <c r="G6" s="77" t="s">
        <v>248</v>
      </c>
      <c r="H6" s="77" t="s">
        <v>89</v>
      </c>
      <c r="I6" s="77" t="s">
        <v>90</v>
      </c>
      <c r="J6" s="77" t="s">
        <v>91</v>
      </c>
      <c r="K6" s="77" t="s">
        <v>92</v>
      </c>
      <c r="L6" s="77" t="s">
        <v>93</v>
      </c>
      <c r="M6" s="78" t="s">
        <v>94</v>
      </c>
    </row>
    <row r="7" spans="2:14">
      <c r="B7" s="365" t="s">
        <v>95</v>
      </c>
      <c r="C7" s="366"/>
      <c r="D7" s="117"/>
      <c r="E7" s="95">
        <v>1324</v>
      </c>
      <c r="F7" s="95">
        <v>260</v>
      </c>
      <c r="G7" s="95">
        <v>57</v>
      </c>
      <c r="H7" s="95">
        <v>61</v>
      </c>
      <c r="I7" s="95">
        <v>38</v>
      </c>
      <c r="J7" s="95">
        <v>125</v>
      </c>
      <c r="K7" s="95">
        <v>107</v>
      </c>
      <c r="L7" s="95">
        <v>89</v>
      </c>
      <c r="M7" s="118">
        <f>SUM(F7:L7)</f>
        <v>737</v>
      </c>
    </row>
    <row r="8" spans="2:14" ht="12" customHeight="1">
      <c r="B8" s="79"/>
      <c r="C8" s="80" t="s">
        <v>41</v>
      </c>
      <c r="D8" s="94" t="s">
        <v>96</v>
      </c>
      <c r="E8" s="99">
        <v>-520</v>
      </c>
      <c r="F8" s="99">
        <v>-115</v>
      </c>
      <c r="G8" s="102">
        <v>0</v>
      </c>
      <c r="H8" s="99">
        <v>-33</v>
      </c>
      <c r="I8" s="99">
        <v>-3</v>
      </c>
      <c r="J8" s="102">
        <v>0</v>
      </c>
      <c r="K8" s="102">
        <v>0</v>
      </c>
      <c r="L8" s="102">
        <v>0</v>
      </c>
      <c r="M8" s="119">
        <f>SUM(F8:L8)</f>
        <v>-151</v>
      </c>
    </row>
    <row r="9" spans="2:14">
      <c r="B9" s="79"/>
      <c r="C9" s="80" t="s">
        <v>42</v>
      </c>
      <c r="D9" s="94" t="s">
        <v>97</v>
      </c>
      <c r="E9" s="120">
        <v>0</v>
      </c>
      <c r="F9" s="102">
        <v>0</v>
      </c>
      <c r="G9" s="102">
        <v>0</v>
      </c>
      <c r="H9" s="102">
        <v>-5</v>
      </c>
      <c r="I9" s="102">
        <v>0</v>
      </c>
      <c r="J9" s="99">
        <v>-7</v>
      </c>
      <c r="K9" s="99">
        <v>-2</v>
      </c>
      <c r="L9" s="99">
        <v>-12</v>
      </c>
      <c r="M9" s="119">
        <f>SUM(F9:L9)</f>
        <v>-26</v>
      </c>
    </row>
    <row r="10" spans="2:14">
      <c r="B10" s="79"/>
      <c r="C10" s="80" t="s">
        <v>111</v>
      </c>
      <c r="D10" s="94" t="s">
        <v>98</v>
      </c>
      <c r="E10" s="102">
        <v>0</v>
      </c>
      <c r="F10" s="102">
        <v>0</v>
      </c>
      <c r="G10" s="102">
        <v>0</v>
      </c>
      <c r="H10" s="102">
        <v>0</v>
      </c>
      <c r="I10" s="99">
        <v>-3</v>
      </c>
      <c r="J10" s="102">
        <v>0</v>
      </c>
      <c r="K10" s="102">
        <v>0</v>
      </c>
      <c r="L10" s="102">
        <v>0</v>
      </c>
      <c r="M10" s="119">
        <f>SUM(F10:L10)</f>
        <v>-3</v>
      </c>
    </row>
    <row r="11" spans="2:14" ht="12.75" thickBot="1">
      <c r="B11" s="359" t="s">
        <v>99</v>
      </c>
      <c r="C11" s="360"/>
      <c r="D11" s="126"/>
      <c r="E11" s="106">
        <f t="shared" ref="E11:M11" si="0">SUM(E7:E10)</f>
        <v>804</v>
      </c>
      <c r="F11" s="106">
        <f t="shared" si="0"/>
        <v>145</v>
      </c>
      <c r="G11" s="106">
        <f t="shared" si="0"/>
        <v>57</v>
      </c>
      <c r="H11" s="106">
        <f t="shared" si="0"/>
        <v>23</v>
      </c>
      <c r="I11" s="106">
        <f t="shared" si="0"/>
        <v>32</v>
      </c>
      <c r="J11" s="106">
        <f t="shared" si="0"/>
        <v>118</v>
      </c>
      <c r="K11" s="106">
        <f t="shared" si="0"/>
        <v>105</v>
      </c>
      <c r="L11" s="106">
        <f t="shared" si="0"/>
        <v>77</v>
      </c>
      <c r="M11" s="121">
        <f t="shared" si="0"/>
        <v>557</v>
      </c>
    </row>
    <row r="12" spans="2:14" ht="5.25" customHeight="1" thickTop="1" thickBot="1">
      <c r="B12" s="81"/>
      <c r="C12" s="82"/>
      <c r="D12" s="83"/>
      <c r="E12" s="82"/>
      <c r="F12" s="84"/>
      <c r="G12" s="84"/>
      <c r="H12" s="84"/>
      <c r="I12" s="84"/>
      <c r="J12" s="84"/>
      <c r="K12" s="84"/>
      <c r="L12" s="84"/>
      <c r="M12" s="85"/>
    </row>
    <row r="13" spans="2:14" ht="12.75" customHeight="1" thickBot="1">
      <c r="B13" s="86"/>
      <c r="C13" s="87"/>
      <c r="D13" s="88"/>
      <c r="E13" s="87"/>
      <c r="F13" s="87"/>
      <c r="G13" s="87"/>
      <c r="H13" s="87"/>
      <c r="I13" s="87"/>
      <c r="J13" s="87"/>
      <c r="K13" s="87"/>
      <c r="L13" s="87"/>
      <c r="M13" s="87"/>
    </row>
    <row r="14" spans="2:14" ht="36">
      <c r="B14" s="122" t="str">
        <f>B6</f>
        <v>Three Months Ended March 31, 2013</v>
      </c>
      <c r="C14" s="123"/>
      <c r="D14" s="89"/>
      <c r="E14" s="90" t="s">
        <v>104</v>
      </c>
      <c r="F14" s="90" t="s">
        <v>105</v>
      </c>
      <c r="G14" s="206" t="s">
        <v>106</v>
      </c>
      <c r="H14" s="207" t="s">
        <v>107</v>
      </c>
      <c r="I14" s="91"/>
      <c r="J14" s="92"/>
      <c r="K14" s="93"/>
      <c r="L14" s="86"/>
      <c r="M14" s="86"/>
    </row>
    <row r="15" spans="2:14">
      <c r="B15" s="365" t="s">
        <v>95</v>
      </c>
      <c r="C15" s="366"/>
      <c r="D15" s="94"/>
      <c r="E15" s="95">
        <f>E7-M7</f>
        <v>587</v>
      </c>
      <c r="F15" s="128">
        <v>456</v>
      </c>
      <c r="G15" s="208">
        <v>0.4</v>
      </c>
      <c r="H15" s="209">
        <v>0.4</v>
      </c>
      <c r="I15" s="96"/>
      <c r="J15" s="97"/>
      <c r="K15" s="93"/>
      <c r="L15" s="86"/>
      <c r="M15" s="86"/>
      <c r="N15" s="86"/>
    </row>
    <row r="16" spans="2:14" ht="12" customHeight="1">
      <c r="B16" s="79"/>
      <c r="C16" s="80" t="s">
        <v>41</v>
      </c>
      <c r="D16" s="94" t="s">
        <v>96</v>
      </c>
      <c r="E16" s="98">
        <f>E8-M8</f>
        <v>-369</v>
      </c>
      <c r="F16" s="129">
        <v>-277</v>
      </c>
      <c r="G16" s="210">
        <v>-0.24</v>
      </c>
      <c r="H16" s="211">
        <v>-0.24</v>
      </c>
      <c r="I16" s="96"/>
      <c r="J16" s="96"/>
      <c r="K16" s="96"/>
      <c r="L16" s="96"/>
      <c r="M16" s="96"/>
      <c r="N16" s="101"/>
    </row>
    <row r="17" spans="2:14">
      <c r="B17" s="79"/>
      <c r="C17" s="80" t="s">
        <v>42</v>
      </c>
      <c r="D17" s="94" t="s">
        <v>97</v>
      </c>
      <c r="E17" s="98">
        <f>E9-M9</f>
        <v>26</v>
      </c>
      <c r="F17" s="129">
        <v>18</v>
      </c>
      <c r="G17" s="210">
        <v>0.02</v>
      </c>
      <c r="H17" s="211">
        <v>0.02</v>
      </c>
      <c r="I17" s="100"/>
      <c r="J17" s="100"/>
      <c r="K17" s="101"/>
      <c r="L17" s="101"/>
      <c r="M17" s="101"/>
      <c r="N17" s="101"/>
    </row>
    <row r="18" spans="2:14">
      <c r="B18" s="79"/>
      <c r="C18" s="80" t="s">
        <v>111</v>
      </c>
      <c r="D18" s="94" t="s">
        <v>98</v>
      </c>
      <c r="E18" s="98">
        <f>E10-M10</f>
        <v>3</v>
      </c>
      <c r="F18" s="129">
        <v>2</v>
      </c>
      <c r="G18" s="272">
        <v>0</v>
      </c>
      <c r="H18" s="211">
        <v>0</v>
      </c>
      <c r="I18" s="103"/>
      <c r="J18" s="103"/>
      <c r="K18" s="104"/>
      <c r="L18" s="101"/>
      <c r="M18" s="101"/>
      <c r="N18" s="101"/>
    </row>
    <row r="19" spans="2:14" ht="12.75" thickBot="1">
      <c r="B19" s="359" t="s">
        <v>99</v>
      </c>
      <c r="C19" s="360"/>
      <c r="D19" s="105"/>
      <c r="E19" s="106">
        <f>SUM(E15:E18)</f>
        <v>247</v>
      </c>
      <c r="F19" s="106">
        <f>SUM(F15:F18)</f>
        <v>199</v>
      </c>
      <c r="G19" s="212">
        <v>0.17</v>
      </c>
      <c r="H19" s="213">
        <v>0.17</v>
      </c>
      <c r="I19" s="107"/>
      <c r="J19" s="87"/>
      <c r="K19" s="87"/>
      <c r="L19" s="87"/>
      <c r="M19" s="87"/>
      <c r="N19" s="87"/>
    </row>
    <row r="20" spans="2:14" ht="5.25" customHeight="1" thickTop="1" thickBot="1">
      <c r="B20" s="108"/>
      <c r="C20" s="109"/>
      <c r="D20" s="110"/>
      <c r="E20" s="111"/>
      <c r="F20" s="111"/>
      <c r="G20" s="111"/>
      <c r="H20" s="112"/>
      <c r="I20" s="86"/>
      <c r="J20" s="87"/>
      <c r="K20" s="87"/>
      <c r="L20" s="87"/>
      <c r="M20" s="87"/>
      <c r="N20" s="87"/>
    </row>
    <row r="21" spans="2:14" ht="12.75" thickBot="1">
      <c r="B21" s="86"/>
      <c r="C21" s="86"/>
      <c r="D21" s="113"/>
      <c r="E21" s="86"/>
      <c r="F21" s="86"/>
      <c r="G21" s="86"/>
      <c r="H21" s="86"/>
      <c r="I21" s="86"/>
      <c r="J21" s="87"/>
      <c r="K21" s="87"/>
      <c r="L21" s="87"/>
      <c r="M21" s="87"/>
      <c r="N21" s="87"/>
    </row>
    <row r="22" spans="2:14" ht="60">
      <c r="B22" s="114" t="s">
        <v>209</v>
      </c>
      <c r="C22" s="115"/>
      <c r="D22" s="116"/>
      <c r="E22" s="77" t="s">
        <v>87</v>
      </c>
      <c r="F22" s="77" t="s">
        <v>88</v>
      </c>
      <c r="G22" s="77" t="s">
        <v>248</v>
      </c>
      <c r="H22" s="77" t="s">
        <v>89</v>
      </c>
      <c r="I22" s="77" t="s">
        <v>90</v>
      </c>
      <c r="J22" s="77" t="s">
        <v>91</v>
      </c>
      <c r="K22" s="77" t="s">
        <v>92</v>
      </c>
      <c r="L22" s="77" t="s">
        <v>93</v>
      </c>
      <c r="M22" s="78" t="s">
        <v>94</v>
      </c>
    </row>
    <row r="23" spans="2:14">
      <c r="B23" s="365" t="s">
        <v>95</v>
      </c>
      <c r="C23" s="366"/>
      <c r="D23" s="117"/>
      <c r="E23" s="95">
        <v>1050</v>
      </c>
      <c r="F23" s="95">
        <v>179</v>
      </c>
      <c r="G23" s="95">
        <v>54</v>
      </c>
      <c r="H23" s="95">
        <v>38</v>
      </c>
      <c r="I23" s="95">
        <v>14</v>
      </c>
      <c r="J23" s="95">
        <v>123</v>
      </c>
      <c r="K23" s="95">
        <v>116</v>
      </c>
      <c r="L23" s="95">
        <v>96</v>
      </c>
      <c r="M23" s="118">
        <f>SUM(F23:L23)</f>
        <v>620</v>
      </c>
    </row>
    <row r="24" spans="2:14" ht="12" customHeight="1">
      <c r="B24" s="79"/>
      <c r="C24" s="80" t="s">
        <v>41</v>
      </c>
      <c r="D24" s="94" t="s">
        <v>96</v>
      </c>
      <c r="E24" s="99">
        <v>-442</v>
      </c>
      <c r="F24" s="99">
        <v>-77</v>
      </c>
      <c r="G24" s="102">
        <v>0</v>
      </c>
      <c r="H24" s="99">
        <v>-26</v>
      </c>
      <c r="I24" s="99">
        <v>-1</v>
      </c>
      <c r="J24" s="102">
        <v>0</v>
      </c>
      <c r="K24" s="102">
        <v>0</v>
      </c>
      <c r="L24" s="102">
        <v>0</v>
      </c>
      <c r="M24" s="119">
        <f>SUM(F24:L24)</f>
        <v>-104</v>
      </c>
    </row>
    <row r="25" spans="2:14">
      <c r="B25" s="79"/>
      <c r="C25" s="80" t="s">
        <v>42</v>
      </c>
      <c r="D25" s="94" t="s">
        <v>97</v>
      </c>
      <c r="E25" s="120">
        <v>0</v>
      </c>
      <c r="F25" s="102">
        <v>0</v>
      </c>
      <c r="G25" s="102">
        <v>0</v>
      </c>
      <c r="H25" s="102">
        <v>-3</v>
      </c>
      <c r="I25" s="102">
        <v>0</v>
      </c>
      <c r="J25" s="99">
        <v>-7</v>
      </c>
      <c r="K25" s="99">
        <v>-2</v>
      </c>
      <c r="L25" s="99">
        <v>-12</v>
      </c>
      <c r="M25" s="119">
        <f>SUM(F25:L25)</f>
        <v>-24</v>
      </c>
    </row>
    <row r="26" spans="2:14">
      <c r="B26" s="79"/>
      <c r="C26" s="80" t="s">
        <v>111</v>
      </c>
      <c r="D26" s="94" t="s">
        <v>98</v>
      </c>
      <c r="E26" s="102">
        <v>0</v>
      </c>
      <c r="F26" s="102">
        <v>0</v>
      </c>
      <c r="G26" s="102">
        <v>0</v>
      </c>
      <c r="H26" s="102">
        <v>0</v>
      </c>
      <c r="I26" s="99">
        <v>-3</v>
      </c>
      <c r="J26" s="102">
        <v>0</v>
      </c>
      <c r="K26" s="102">
        <v>0</v>
      </c>
      <c r="L26" s="102">
        <v>0</v>
      </c>
      <c r="M26" s="119">
        <f>SUM(F26:L26)</f>
        <v>-3</v>
      </c>
    </row>
    <row r="27" spans="2:14" ht="12.75" thickBot="1">
      <c r="B27" s="359" t="s">
        <v>99</v>
      </c>
      <c r="C27" s="360"/>
      <c r="D27" s="126"/>
      <c r="E27" s="106">
        <f t="shared" ref="E27:M27" si="1">SUM(E23:E26)</f>
        <v>608</v>
      </c>
      <c r="F27" s="106">
        <f t="shared" si="1"/>
        <v>102</v>
      </c>
      <c r="G27" s="106">
        <f t="shared" si="1"/>
        <v>54</v>
      </c>
      <c r="H27" s="106">
        <f t="shared" si="1"/>
        <v>9</v>
      </c>
      <c r="I27" s="106">
        <f t="shared" si="1"/>
        <v>10</v>
      </c>
      <c r="J27" s="106">
        <f t="shared" si="1"/>
        <v>116</v>
      </c>
      <c r="K27" s="106">
        <f t="shared" si="1"/>
        <v>114</v>
      </c>
      <c r="L27" s="106">
        <f t="shared" si="1"/>
        <v>84</v>
      </c>
      <c r="M27" s="121">
        <f t="shared" si="1"/>
        <v>489</v>
      </c>
    </row>
    <row r="28" spans="2:14" ht="5.25" customHeight="1" thickTop="1" thickBot="1">
      <c r="B28" s="81"/>
      <c r="C28" s="82"/>
      <c r="D28" s="83"/>
      <c r="E28" s="82"/>
      <c r="F28" s="84"/>
      <c r="G28" s="84"/>
      <c r="H28" s="84"/>
      <c r="I28" s="84"/>
      <c r="J28" s="84"/>
      <c r="K28" s="84"/>
      <c r="L28" s="84"/>
      <c r="M28" s="85"/>
    </row>
    <row r="29" spans="2:14" ht="12.75" customHeight="1" thickBot="1">
      <c r="B29" s="86"/>
      <c r="C29" s="87"/>
      <c r="D29" s="88"/>
      <c r="E29" s="87"/>
      <c r="F29" s="87"/>
      <c r="G29" s="87"/>
      <c r="H29" s="87"/>
      <c r="I29" s="87"/>
      <c r="J29" s="87"/>
      <c r="K29" s="87"/>
      <c r="L29" s="87"/>
      <c r="M29" s="87"/>
    </row>
    <row r="30" spans="2:14" ht="36">
      <c r="B30" s="122" t="str">
        <f>B22</f>
        <v>Three Months Ended June 30, 2013</v>
      </c>
      <c r="C30" s="123"/>
      <c r="D30" s="89"/>
      <c r="E30" s="90" t="s">
        <v>104</v>
      </c>
      <c r="F30" s="90" t="s">
        <v>105</v>
      </c>
      <c r="G30" s="206" t="s">
        <v>106</v>
      </c>
      <c r="H30" s="207" t="s">
        <v>107</v>
      </c>
      <c r="I30" s="91"/>
      <c r="J30" s="92"/>
      <c r="K30" s="93"/>
      <c r="L30" s="86"/>
      <c r="M30" s="86"/>
    </row>
    <row r="31" spans="2:14">
      <c r="B31" s="365" t="s">
        <v>95</v>
      </c>
      <c r="C31" s="366"/>
      <c r="D31" s="94"/>
      <c r="E31" s="95">
        <f>E23-M23</f>
        <v>430</v>
      </c>
      <c r="F31" s="128">
        <v>324</v>
      </c>
      <c r="G31" s="208">
        <v>0.28000000000000003</v>
      </c>
      <c r="H31" s="209">
        <v>0.28000000000000003</v>
      </c>
      <c r="I31" s="96"/>
      <c r="J31" s="97"/>
      <c r="K31" s="93"/>
      <c r="L31" s="86"/>
      <c r="M31" s="86"/>
      <c r="N31" s="86"/>
    </row>
    <row r="32" spans="2:14" ht="12" customHeight="1">
      <c r="B32" s="79"/>
      <c r="C32" s="80" t="s">
        <v>41</v>
      </c>
      <c r="D32" s="94" t="s">
        <v>96</v>
      </c>
      <c r="E32" s="98">
        <f>E24-M24</f>
        <v>-338</v>
      </c>
      <c r="F32" s="129">
        <v>-251</v>
      </c>
      <c r="G32" s="210">
        <v>-0.22</v>
      </c>
      <c r="H32" s="211">
        <v>-0.22</v>
      </c>
      <c r="I32" s="96"/>
      <c r="J32" s="96"/>
      <c r="K32" s="96"/>
      <c r="L32" s="96"/>
      <c r="M32" s="96"/>
      <c r="N32" s="101"/>
    </row>
    <row r="33" spans="2:14">
      <c r="B33" s="79"/>
      <c r="C33" s="80" t="s">
        <v>42</v>
      </c>
      <c r="D33" s="94" t="s">
        <v>97</v>
      </c>
      <c r="E33" s="98">
        <f>E25-M25</f>
        <v>24</v>
      </c>
      <c r="F33" s="129">
        <v>15</v>
      </c>
      <c r="G33" s="210">
        <v>0.01</v>
      </c>
      <c r="H33" s="211">
        <v>0.01</v>
      </c>
      <c r="I33" s="100"/>
      <c r="J33" s="100"/>
      <c r="K33" s="101"/>
      <c r="L33" s="101"/>
      <c r="M33" s="101"/>
      <c r="N33" s="101"/>
    </row>
    <row r="34" spans="2:14">
      <c r="B34" s="79"/>
      <c r="C34" s="80" t="s">
        <v>111</v>
      </c>
      <c r="D34" s="94" t="s">
        <v>98</v>
      </c>
      <c r="E34" s="98">
        <f>E26-M26</f>
        <v>3</v>
      </c>
      <c r="F34" s="129">
        <v>2</v>
      </c>
      <c r="G34" s="272">
        <v>0</v>
      </c>
      <c r="H34" s="211">
        <v>0</v>
      </c>
      <c r="I34" s="103"/>
      <c r="J34" s="103"/>
      <c r="K34" s="104"/>
      <c r="L34" s="101"/>
      <c r="M34" s="101"/>
      <c r="N34" s="101"/>
    </row>
    <row r="35" spans="2:14" ht="12.75" thickBot="1">
      <c r="B35" s="359" t="s">
        <v>99</v>
      </c>
      <c r="C35" s="360"/>
      <c r="D35" s="105"/>
      <c r="E35" s="106">
        <f>SUM(E31:E34)</f>
        <v>119</v>
      </c>
      <c r="F35" s="106">
        <f>SUM(F31:F34)</f>
        <v>90</v>
      </c>
      <c r="G35" s="212">
        <v>0.08</v>
      </c>
      <c r="H35" s="213">
        <v>0.08</v>
      </c>
      <c r="I35" s="107"/>
      <c r="J35" s="87"/>
      <c r="K35" s="87"/>
      <c r="L35" s="87"/>
      <c r="M35" s="87"/>
      <c r="N35" s="87"/>
    </row>
    <row r="36" spans="2:14" ht="5.25" customHeight="1" thickTop="1" thickBot="1">
      <c r="B36" s="108"/>
      <c r="C36" s="109"/>
      <c r="D36" s="110"/>
      <c r="E36" s="111"/>
      <c r="F36" s="111"/>
      <c r="G36" s="111"/>
      <c r="H36" s="112"/>
      <c r="I36" s="86"/>
      <c r="J36" s="87"/>
      <c r="K36" s="87"/>
      <c r="L36" s="87"/>
      <c r="M36" s="87"/>
      <c r="N36" s="87"/>
    </row>
    <row r="37" spans="2:14" ht="5.25" customHeight="1" thickBot="1">
      <c r="B37" s="86"/>
      <c r="C37" s="86"/>
      <c r="D37" s="113"/>
      <c r="E37" s="86"/>
      <c r="F37" s="86"/>
      <c r="G37" s="86"/>
      <c r="H37" s="86"/>
      <c r="I37" s="86"/>
      <c r="J37" s="87"/>
      <c r="K37" s="87"/>
      <c r="L37" s="87"/>
      <c r="M37" s="87"/>
      <c r="N37" s="87"/>
    </row>
    <row r="38" spans="2:14" ht="60">
      <c r="B38" s="114" t="s">
        <v>211</v>
      </c>
      <c r="C38" s="115"/>
      <c r="D38" s="116"/>
      <c r="E38" s="77" t="s">
        <v>87</v>
      </c>
      <c r="F38" s="77" t="s">
        <v>88</v>
      </c>
      <c r="G38" s="77" t="s">
        <v>248</v>
      </c>
      <c r="H38" s="77" t="s">
        <v>89</v>
      </c>
      <c r="I38" s="77" t="s">
        <v>90</v>
      </c>
      <c r="J38" s="77" t="s">
        <v>91</v>
      </c>
      <c r="K38" s="77" t="s">
        <v>92</v>
      </c>
      <c r="L38" s="77" t="s">
        <v>93</v>
      </c>
      <c r="M38" s="78" t="s">
        <v>94</v>
      </c>
    </row>
    <row r="39" spans="2:14">
      <c r="B39" s="365" t="s">
        <v>95</v>
      </c>
      <c r="C39" s="366"/>
      <c r="D39" s="117"/>
      <c r="E39" s="95">
        <v>691</v>
      </c>
      <c r="F39" s="95">
        <v>111</v>
      </c>
      <c r="G39" s="95">
        <v>43</v>
      </c>
      <c r="H39" s="95">
        <v>16</v>
      </c>
      <c r="I39" s="95">
        <v>5</v>
      </c>
      <c r="J39" s="95">
        <v>140</v>
      </c>
      <c r="K39" s="95">
        <v>144</v>
      </c>
      <c r="L39" s="95">
        <v>162</v>
      </c>
      <c r="M39" s="118">
        <f>SUM(F39:L39)</f>
        <v>621</v>
      </c>
    </row>
    <row r="40" spans="2:14" ht="12" customHeight="1">
      <c r="B40" s="79"/>
      <c r="C40" s="80" t="s">
        <v>41</v>
      </c>
      <c r="D40" s="94" t="s">
        <v>96</v>
      </c>
      <c r="E40" s="99">
        <v>-34</v>
      </c>
      <c r="F40" s="99">
        <v>1</v>
      </c>
      <c r="G40" s="102">
        <v>0</v>
      </c>
      <c r="H40" s="99">
        <v>-3</v>
      </c>
      <c r="I40" s="102">
        <v>0</v>
      </c>
      <c r="J40" s="102">
        <v>0</v>
      </c>
      <c r="K40" s="102">
        <v>0</v>
      </c>
      <c r="L40" s="102">
        <v>0</v>
      </c>
      <c r="M40" s="119">
        <f>SUM(F40:L40)</f>
        <v>-2</v>
      </c>
    </row>
    <row r="41" spans="2:14">
      <c r="B41" s="79"/>
      <c r="C41" s="80" t="s">
        <v>42</v>
      </c>
      <c r="D41" s="94" t="s">
        <v>97</v>
      </c>
      <c r="E41" s="120">
        <v>0</v>
      </c>
      <c r="F41" s="102">
        <v>0</v>
      </c>
      <c r="G41" s="102">
        <v>0</v>
      </c>
      <c r="H41" s="102">
        <v>-1</v>
      </c>
      <c r="I41" s="102">
        <v>0</v>
      </c>
      <c r="J41" s="99">
        <v>-9</v>
      </c>
      <c r="K41" s="99">
        <v>-2</v>
      </c>
      <c r="L41" s="99">
        <v>-13</v>
      </c>
      <c r="M41" s="119">
        <f>SUM(F41:L41)</f>
        <v>-25</v>
      </c>
    </row>
    <row r="42" spans="2:14">
      <c r="B42" s="79"/>
      <c r="C42" s="80" t="s">
        <v>111</v>
      </c>
      <c r="D42" s="94" t="s">
        <v>98</v>
      </c>
      <c r="E42" s="120">
        <v>0</v>
      </c>
      <c r="F42" s="102">
        <v>0</v>
      </c>
      <c r="G42" s="102">
        <v>0</v>
      </c>
      <c r="H42" s="102">
        <v>0</v>
      </c>
      <c r="I42" s="102">
        <v>-3</v>
      </c>
      <c r="J42" s="102">
        <v>0</v>
      </c>
      <c r="K42" s="102">
        <v>0</v>
      </c>
      <c r="L42" s="102">
        <v>0</v>
      </c>
      <c r="M42" s="119">
        <f>SUM(F42:L42)</f>
        <v>-3</v>
      </c>
    </row>
    <row r="43" spans="2:14" ht="24">
      <c r="B43" s="79"/>
      <c r="C43" s="80" t="s">
        <v>225</v>
      </c>
      <c r="D43" s="94" t="s">
        <v>103</v>
      </c>
      <c r="E43" s="102">
        <v>0</v>
      </c>
      <c r="F43" s="102">
        <v>0</v>
      </c>
      <c r="G43" s="102">
        <v>0</v>
      </c>
      <c r="H43" s="102">
        <v>0</v>
      </c>
      <c r="I43" s="102">
        <v>0</v>
      </c>
      <c r="J43" s="102">
        <v>0</v>
      </c>
      <c r="K43" s="102">
        <v>0</v>
      </c>
      <c r="L43" s="102">
        <v>-62</v>
      </c>
      <c r="M43" s="119">
        <f>SUM(F43:L43)</f>
        <v>-62</v>
      </c>
    </row>
    <row r="44" spans="2:14" ht="12.75" thickBot="1">
      <c r="B44" s="359" t="s">
        <v>99</v>
      </c>
      <c r="C44" s="360"/>
      <c r="D44" s="126"/>
      <c r="E44" s="106">
        <f t="shared" ref="E44:M44" si="2">SUM(E39:E43)</f>
        <v>657</v>
      </c>
      <c r="F44" s="106">
        <f t="shared" si="2"/>
        <v>112</v>
      </c>
      <c r="G44" s="106">
        <f t="shared" si="2"/>
        <v>43</v>
      </c>
      <c r="H44" s="106">
        <f t="shared" si="2"/>
        <v>12</v>
      </c>
      <c r="I44" s="106">
        <f t="shared" si="2"/>
        <v>2</v>
      </c>
      <c r="J44" s="106">
        <f t="shared" si="2"/>
        <v>131</v>
      </c>
      <c r="K44" s="106">
        <f t="shared" si="2"/>
        <v>142</v>
      </c>
      <c r="L44" s="106">
        <f t="shared" si="2"/>
        <v>87</v>
      </c>
      <c r="M44" s="121">
        <f t="shared" si="2"/>
        <v>529</v>
      </c>
    </row>
    <row r="45" spans="2:14" ht="5.25" customHeight="1" thickTop="1" thickBot="1">
      <c r="B45" s="81"/>
      <c r="C45" s="82"/>
      <c r="D45" s="83"/>
      <c r="E45" s="82"/>
      <c r="F45" s="84"/>
      <c r="G45" s="84"/>
      <c r="H45" s="84"/>
      <c r="I45" s="84"/>
      <c r="J45" s="84"/>
      <c r="K45" s="84"/>
      <c r="L45" s="84"/>
      <c r="M45" s="85"/>
    </row>
    <row r="46" spans="2:14" ht="12.75" customHeight="1" thickBot="1">
      <c r="B46" s="86"/>
      <c r="C46" s="87"/>
      <c r="D46" s="88"/>
      <c r="E46" s="87"/>
      <c r="F46" s="87"/>
      <c r="G46" s="87"/>
      <c r="H46" s="87"/>
      <c r="I46" s="87"/>
      <c r="J46" s="87"/>
      <c r="K46" s="87"/>
      <c r="L46" s="87"/>
      <c r="M46" s="87"/>
    </row>
    <row r="47" spans="2:14" ht="36">
      <c r="B47" s="122" t="str">
        <f>B38</f>
        <v>Three Months Ended September 30, 2013</v>
      </c>
      <c r="C47" s="123"/>
      <c r="D47" s="89"/>
      <c r="E47" s="90" t="s">
        <v>104</v>
      </c>
      <c r="F47" s="90" t="s">
        <v>105</v>
      </c>
      <c r="G47" s="206" t="s">
        <v>106</v>
      </c>
      <c r="H47" s="207" t="s">
        <v>107</v>
      </c>
      <c r="I47" s="91"/>
      <c r="J47" s="92"/>
      <c r="K47" s="93"/>
      <c r="L47" s="86"/>
      <c r="M47" s="86"/>
    </row>
    <row r="48" spans="2:14">
      <c r="B48" s="365" t="s">
        <v>95</v>
      </c>
      <c r="C48" s="366"/>
      <c r="D48" s="94"/>
      <c r="E48" s="95">
        <f>E39-M39</f>
        <v>70</v>
      </c>
      <c r="F48" s="128">
        <v>56</v>
      </c>
      <c r="G48" s="208">
        <v>0.05</v>
      </c>
      <c r="H48" s="209">
        <v>0.05</v>
      </c>
      <c r="I48" s="96"/>
      <c r="J48" s="97"/>
      <c r="K48" s="93"/>
      <c r="L48" s="86"/>
      <c r="M48" s="86"/>
      <c r="N48" s="86"/>
    </row>
    <row r="49" spans="2:14" ht="12" customHeight="1">
      <c r="B49" s="79"/>
      <c r="C49" s="80" t="s">
        <v>41</v>
      </c>
      <c r="D49" s="94" t="s">
        <v>96</v>
      </c>
      <c r="E49" s="98">
        <f>E40-M40</f>
        <v>-32</v>
      </c>
      <c r="F49" s="129">
        <v>-23</v>
      </c>
      <c r="G49" s="210">
        <v>-0.02</v>
      </c>
      <c r="H49" s="211">
        <v>-0.02</v>
      </c>
      <c r="I49" s="96"/>
      <c r="J49" s="96"/>
      <c r="K49" s="96"/>
      <c r="L49" s="96"/>
      <c r="M49" s="96"/>
      <c r="N49" s="101"/>
    </row>
    <row r="50" spans="2:14">
      <c r="B50" s="79"/>
      <c r="C50" s="80" t="s">
        <v>42</v>
      </c>
      <c r="D50" s="94" t="s">
        <v>97</v>
      </c>
      <c r="E50" s="98">
        <f>E41-M41</f>
        <v>25</v>
      </c>
      <c r="F50" s="129">
        <v>16</v>
      </c>
      <c r="G50" s="210">
        <v>0.01</v>
      </c>
      <c r="H50" s="211">
        <v>0.01</v>
      </c>
      <c r="I50" s="100"/>
      <c r="J50" s="100"/>
      <c r="K50" s="101"/>
      <c r="L50" s="101"/>
      <c r="M50" s="101"/>
      <c r="N50" s="101"/>
    </row>
    <row r="51" spans="2:14">
      <c r="B51" s="79"/>
      <c r="C51" s="80" t="s">
        <v>111</v>
      </c>
      <c r="D51" s="94" t="s">
        <v>98</v>
      </c>
      <c r="E51" s="98">
        <f>E42-M42</f>
        <v>3</v>
      </c>
      <c r="F51" s="129">
        <v>2</v>
      </c>
      <c r="G51" s="210">
        <v>0</v>
      </c>
      <c r="H51" s="211">
        <v>0</v>
      </c>
      <c r="I51" s="100"/>
      <c r="J51" s="100"/>
      <c r="K51" s="101"/>
      <c r="L51" s="101"/>
      <c r="M51" s="101"/>
      <c r="N51" s="101"/>
    </row>
    <row r="52" spans="2:14" ht="24">
      <c r="B52" s="79"/>
      <c r="C52" s="80" t="s">
        <v>225</v>
      </c>
      <c r="D52" s="94" t="s">
        <v>103</v>
      </c>
      <c r="E52" s="98">
        <f>E43-M43</f>
        <v>62</v>
      </c>
      <c r="F52" s="129">
        <v>39</v>
      </c>
      <c r="G52" s="272">
        <v>0.03</v>
      </c>
      <c r="H52" s="211">
        <v>0.03</v>
      </c>
      <c r="I52" s="103"/>
      <c r="J52" s="103"/>
      <c r="K52" s="104"/>
      <c r="L52" s="101"/>
      <c r="M52" s="101"/>
      <c r="N52" s="101"/>
    </row>
    <row r="53" spans="2:14" ht="12.75" thickBot="1">
      <c r="B53" s="359" t="s">
        <v>99</v>
      </c>
      <c r="C53" s="360"/>
      <c r="D53" s="105"/>
      <c r="E53" s="106">
        <f>SUM(E48:E52)</f>
        <v>128</v>
      </c>
      <c r="F53" s="106">
        <f>SUM(F48:F52)</f>
        <v>90</v>
      </c>
      <c r="G53" s="212">
        <v>0.08</v>
      </c>
      <c r="H53" s="213">
        <v>0.08</v>
      </c>
      <c r="I53" s="107"/>
      <c r="J53" s="87"/>
      <c r="K53" s="87"/>
      <c r="L53" s="87"/>
      <c r="M53" s="87"/>
      <c r="N53" s="87"/>
    </row>
    <row r="54" spans="2:14" ht="5.25" customHeight="1" thickTop="1" thickBot="1">
      <c r="B54" s="108"/>
      <c r="C54" s="109"/>
      <c r="D54" s="110"/>
      <c r="E54" s="111"/>
      <c r="F54" s="111"/>
      <c r="G54" s="111"/>
      <c r="H54" s="112"/>
      <c r="I54" s="86"/>
      <c r="J54" s="87"/>
      <c r="K54" s="87"/>
      <c r="L54" s="87"/>
      <c r="M54" s="87"/>
      <c r="N54" s="87"/>
    </row>
    <row r="55" spans="2:14" ht="5.25" customHeight="1" thickBot="1">
      <c r="B55" s="86"/>
      <c r="C55" s="86"/>
      <c r="D55" s="113"/>
      <c r="E55" s="86"/>
      <c r="F55" s="86"/>
      <c r="G55" s="86"/>
      <c r="H55" s="86"/>
      <c r="I55" s="86"/>
      <c r="J55" s="87"/>
      <c r="K55" s="87"/>
      <c r="L55" s="87"/>
      <c r="M55" s="87"/>
      <c r="N55" s="87"/>
    </row>
    <row r="56" spans="2:14" ht="60">
      <c r="B56" s="114" t="s">
        <v>228</v>
      </c>
      <c r="C56" s="115"/>
      <c r="D56" s="116"/>
      <c r="E56" s="77" t="s">
        <v>87</v>
      </c>
      <c r="F56" s="77" t="s">
        <v>88</v>
      </c>
      <c r="G56" s="77" t="s">
        <v>248</v>
      </c>
      <c r="H56" s="77" t="s">
        <v>89</v>
      </c>
      <c r="I56" s="77" t="s">
        <v>90</v>
      </c>
      <c r="J56" s="77" t="s">
        <v>91</v>
      </c>
      <c r="K56" s="77" t="s">
        <v>92</v>
      </c>
      <c r="L56" s="77" t="s">
        <v>93</v>
      </c>
      <c r="M56" s="78" t="s">
        <v>94</v>
      </c>
    </row>
    <row r="57" spans="2:14">
      <c r="B57" s="365" t="s">
        <v>95</v>
      </c>
      <c r="C57" s="366"/>
      <c r="D57" s="117"/>
      <c r="E57" s="95">
        <v>1518</v>
      </c>
      <c r="F57" s="95">
        <v>502</v>
      </c>
      <c r="G57" s="95">
        <v>50</v>
      </c>
      <c r="H57" s="95">
        <v>72</v>
      </c>
      <c r="I57" s="95">
        <v>31</v>
      </c>
      <c r="J57" s="95">
        <v>197</v>
      </c>
      <c r="K57" s="95">
        <v>239</v>
      </c>
      <c r="L57" s="95">
        <v>143</v>
      </c>
      <c r="M57" s="118">
        <f>SUM(F57:L57)</f>
        <v>1234</v>
      </c>
    </row>
    <row r="58" spans="2:14" ht="12" customHeight="1">
      <c r="B58" s="79"/>
      <c r="C58" s="80" t="s">
        <v>41</v>
      </c>
      <c r="D58" s="94" t="s">
        <v>96</v>
      </c>
      <c r="E58" s="99">
        <v>754</v>
      </c>
      <c r="F58" s="99">
        <v>181</v>
      </c>
      <c r="G58" s="102">
        <v>0</v>
      </c>
      <c r="H58" s="99">
        <v>64</v>
      </c>
      <c r="I58" s="102">
        <v>0</v>
      </c>
      <c r="J58" s="102">
        <v>0</v>
      </c>
      <c r="K58" s="102">
        <v>0</v>
      </c>
      <c r="L58" s="102">
        <v>0</v>
      </c>
      <c r="M58" s="119">
        <f>SUM(F58:L58)</f>
        <v>245</v>
      </c>
    </row>
    <row r="59" spans="2:14">
      <c r="B59" s="79"/>
      <c r="C59" s="80" t="s">
        <v>42</v>
      </c>
      <c r="D59" s="94" t="s">
        <v>97</v>
      </c>
      <c r="E59" s="120">
        <v>0</v>
      </c>
      <c r="F59" s="102">
        <v>0</v>
      </c>
      <c r="G59" s="102">
        <v>0</v>
      </c>
      <c r="H59" s="102">
        <v>-7</v>
      </c>
      <c r="I59" s="102">
        <v>0</v>
      </c>
      <c r="J59" s="99">
        <v>-10</v>
      </c>
      <c r="K59" s="99">
        <v>-2</v>
      </c>
      <c r="L59" s="99">
        <v>-15</v>
      </c>
      <c r="M59" s="119">
        <f>SUM(F59:L59)</f>
        <v>-34</v>
      </c>
    </row>
    <row r="60" spans="2:14">
      <c r="B60" s="79"/>
      <c r="C60" s="80" t="s">
        <v>111</v>
      </c>
      <c r="D60" s="94" t="s">
        <v>98</v>
      </c>
      <c r="E60" s="120">
        <v>0</v>
      </c>
      <c r="F60" s="102">
        <v>0</v>
      </c>
      <c r="G60" s="102">
        <v>0</v>
      </c>
      <c r="H60" s="102">
        <v>0</v>
      </c>
      <c r="I60" s="102">
        <v>-15</v>
      </c>
      <c r="J60" s="102">
        <v>0</v>
      </c>
      <c r="K60" s="102">
        <v>0</v>
      </c>
      <c r="L60" s="102">
        <v>0</v>
      </c>
      <c r="M60" s="119">
        <f>SUM(F60:L60)</f>
        <v>-15</v>
      </c>
    </row>
    <row r="61" spans="2:14" ht="24">
      <c r="B61" s="79"/>
      <c r="C61" s="80" t="s">
        <v>225</v>
      </c>
      <c r="D61" s="94" t="s">
        <v>103</v>
      </c>
      <c r="E61" s="102">
        <v>0</v>
      </c>
      <c r="F61" s="102">
        <v>0</v>
      </c>
      <c r="G61" s="102">
        <v>0</v>
      </c>
      <c r="H61" s="102">
        <v>0</v>
      </c>
      <c r="I61" s="102">
        <v>0</v>
      </c>
      <c r="J61" s="102">
        <v>0</v>
      </c>
      <c r="K61" s="102">
        <v>0</v>
      </c>
      <c r="L61" s="102">
        <v>-18</v>
      </c>
      <c r="M61" s="119">
        <f>SUM(F61:L61)</f>
        <v>-18</v>
      </c>
    </row>
    <row r="62" spans="2:14" ht="12.75" thickBot="1">
      <c r="B62" s="359" t="s">
        <v>99</v>
      </c>
      <c r="C62" s="360"/>
      <c r="D62" s="126"/>
      <c r="E62" s="106">
        <f t="shared" ref="E62:M62" si="3">SUM(E57:E61)</f>
        <v>2272</v>
      </c>
      <c r="F62" s="106">
        <f t="shared" si="3"/>
        <v>683</v>
      </c>
      <c r="G62" s="106">
        <f t="shared" si="3"/>
        <v>50</v>
      </c>
      <c r="H62" s="106">
        <f t="shared" si="3"/>
        <v>129</v>
      </c>
      <c r="I62" s="106">
        <f t="shared" si="3"/>
        <v>16</v>
      </c>
      <c r="J62" s="106">
        <f t="shared" si="3"/>
        <v>187</v>
      </c>
      <c r="K62" s="106">
        <f t="shared" si="3"/>
        <v>237</v>
      </c>
      <c r="L62" s="106">
        <f t="shared" si="3"/>
        <v>110</v>
      </c>
      <c r="M62" s="121">
        <f t="shared" si="3"/>
        <v>1412</v>
      </c>
    </row>
    <row r="63" spans="2:14" ht="5.25" customHeight="1" thickTop="1" thickBot="1">
      <c r="B63" s="81"/>
      <c r="C63" s="82"/>
      <c r="D63" s="83"/>
      <c r="E63" s="82"/>
      <c r="F63" s="84"/>
      <c r="G63" s="84"/>
      <c r="H63" s="84"/>
      <c r="I63" s="84"/>
      <c r="J63" s="84"/>
      <c r="K63" s="84"/>
      <c r="L63" s="84"/>
      <c r="M63" s="85"/>
    </row>
    <row r="64" spans="2:14" ht="12.75" customHeight="1" thickBot="1">
      <c r="B64" s="86"/>
      <c r="C64" s="87"/>
      <c r="D64" s="88"/>
      <c r="E64" s="87"/>
      <c r="F64" s="87"/>
      <c r="G64" s="87"/>
      <c r="H64" s="87"/>
      <c r="I64" s="87"/>
      <c r="J64" s="87"/>
      <c r="K64" s="87"/>
      <c r="L64" s="87"/>
      <c r="M64" s="87"/>
    </row>
    <row r="65" spans="2:14" ht="36">
      <c r="B65" s="122" t="str">
        <f>B56</f>
        <v>Three Months Ended December 31, 2013</v>
      </c>
      <c r="C65" s="123"/>
      <c r="D65" s="89"/>
      <c r="E65" s="90" t="s">
        <v>104</v>
      </c>
      <c r="F65" s="90" t="s">
        <v>105</v>
      </c>
      <c r="G65" s="206" t="s">
        <v>106</v>
      </c>
      <c r="H65" s="207" t="s">
        <v>107</v>
      </c>
      <c r="I65" s="91"/>
      <c r="J65" s="92"/>
      <c r="K65" s="93"/>
      <c r="L65" s="86"/>
      <c r="M65" s="86"/>
    </row>
    <row r="66" spans="2:14">
      <c r="B66" s="365" t="s">
        <v>95</v>
      </c>
      <c r="C66" s="366"/>
      <c r="D66" s="94"/>
      <c r="E66" s="95">
        <f>E57-M57</f>
        <v>284</v>
      </c>
      <c r="F66" s="128">
        <v>174</v>
      </c>
      <c r="G66" s="208">
        <v>0.23</v>
      </c>
      <c r="H66" s="209">
        <v>0.22</v>
      </c>
      <c r="I66" s="96"/>
      <c r="J66" s="97"/>
      <c r="K66" s="93"/>
      <c r="L66" s="86"/>
      <c r="M66" s="86"/>
      <c r="N66" s="86"/>
    </row>
    <row r="67" spans="2:14" ht="12" customHeight="1">
      <c r="B67" s="79"/>
      <c r="C67" s="80" t="s">
        <v>41</v>
      </c>
      <c r="D67" s="94" t="s">
        <v>96</v>
      </c>
      <c r="E67" s="98">
        <f>E58-M58</f>
        <v>509</v>
      </c>
      <c r="F67" s="129">
        <v>401</v>
      </c>
      <c r="G67" s="210">
        <v>0.52</v>
      </c>
      <c r="H67" s="211">
        <v>0.51</v>
      </c>
      <c r="I67" s="96"/>
      <c r="J67" s="96"/>
      <c r="K67" s="96"/>
      <c r="L67" s="96"/>
      <c r="M67" s="96"/>
      <c r="N67" s="101"/>
    </row>
    <row r="68" spans="2:14">
      <c r="B68" s="79"/>
      <c r="C68" s="80" t="s">
        <v>42</v>
      </c>
      <c r="D68" s="94" t="s">
        <v>97</v>
      </c>
      <c r="E68" s="98">
        <f>E59-M59</f>
        <v>34</v>
      </c>
      <c r="F68" s="129">
        <v>23</v>
      </c>
      <c r="G68" s="210">
        <v>0.03</v>
      </c>
      <c r="H68" s="211">
        <v>0.03</v>
      </c>
      <c r="I68" s="100"/>
      <c r="J68" s="100"/>
      <c r="K68" s="101"/>
      <c r="L68" s="101"/>
      <c r="M68" s="101"/>
      <c r="N68" s="101"/>
    </row>
    <row r="69" spans="2:14">
      <c r="B69" s="79"/>
      <c r="C69" s="80" t="s">
        <v>111</v>
      </c>
      <c r="D69" s="94" t="s">
        <v>98</v>
      </c>
      <c r="E69" s="98">
        <f>E60-M60</f>
        <v>15</v>
      </c>
      <c r="F69" s="129">
        <v>9</v>
      </c>
      <c r="G69" s="210">
        <v>0.01</v>
      </c>
      <c r="H69" s="211">
        <v>0.01</v>
      </c>
      <c r="I69" s="100"/>
      <c r="J69" s="100"/>
      <c r="K69" s="101"/>
      <c r="L69" s="101"/>
      <c r="M69" s="101"/>
      <c r="N69" s="101"/>
    </row>
    <row r="70" spans="2:14" ht="24">
      <c r="B70" s="79"/>
      <c r="C70" s="80" t="s">
        <v>225</v>
      </c>
      <c r="D70" s="94" t="s">
        <v>103</v>
      </c>
      <c r="E70" s="98">
        <f>E61-M61</f>
        <v>18</v>
      </c>
      <c r="F70" s="129">
        <v>14</v>
      </c>
      <c r="G70" s="272">
        <v>0.02</v>
      </c>
      <c r="H70" s="211">
        <v>0.02</v>
      </c>
      <c r="I70" s="103"/>
      <c r="J70" s="103"/>
      <c r="K70" s="104"/>
      <c r="L70" s="101"/>
      <c r="M70" s="101"/>
      <c r="N70" s="101"/>
    </row>
    <row r="71" spans="2:14" ht="12.75" thickBot="1">
      <c r="B71" s="359" t="s">
        <v>99</v>
      </c>
      <c r="C71" s="360"/>
      <c r="D71" s="105"/>
      <c r="E71" s="106">
        <f>SUM(E66:E70)</f>
        <v>860</v>
      </c>
      <c r="F71" s="106">
        <f>SUM(F66:F70)</f>
        <v>621</v>
      </c>
      <c r="G71" s="212">
        <v>0.81</v>
      </c>
      <c r="H71" s="213">
        <v>0.79</v>
      </c>
      <c r="I71" s="107"/>
      <c r="J71" s="87"/>
      <c r="K71" s="87"/>
      <c r="L71" s="87"/>
      <c r="M71" s="87"/>
      <c r="N71" s="87"/>
    </row>
    <row r="72" spans="2:14" ht="5.25" customHeight="1" thickTop="1" thickBot="1">
      <c r="B72" s="108"/>
      <c r="C72" s="109"/>
      <c r="D72" s="110"/>
      <c r="E72" s="111"/>
      <c r="F72" s="111"/>
      <c r="G72" s="111"/>
      <c r="H72" s="112"/>
      <c r="I72" s="86"/>
      <c r="J72" s="87"/>
      <c r="K72" s="87"/>
      <c r="L72" s="87"/>
      <c r="M72" s="87"/>
      <c r="N72" s="87"/>
    </row>
    <row r="73" spans="2:14">
      <c r="B73" s="86"/>
      <c r="C73" s="86"/>
      <c r="D73" s="113"/>
      <c r="E73" s="86"/>
      <c r="F73" s="86"/>
      <c r="G73" s="86"/>
      <c r="H73" s="86"/>
      <c r="I73" s="86"/>
      <c r="J73" s="87"/>
      <c r="K73" s="87"/>
      <c r="L73" s="87"/>
      <c r="M73" s="87"/>
      <c r="N73" s="87"/>
    </row>
    <row r="74" spans="2:14">
      <c r="B74" s="124"/>
      <c r="C74" s="361" t="s">
        <v>108</v>
      </c>
      <c r="D74" s="361"/>
      <c r="E74" s="361"/>
      <c r="F74" s="361"/>
      <c r="G74" s="361"/>
      <c r="H74" s="361"/>
      <c r="I74" s="361"/>
      <c r="J74" s="361"/>
      <c r="K74" s="361"/>
      <c r="L74" s="361"/>
      <c r="M74" s="361"/>
      <c r="N74" s="361"/>
    </row>
    <row r="75" spans="2:14">
      <c r="B75" s="124"/>
      <c r="C75" s="362" t="s">
        <v>109</v>
      </c>
      <c r="D75" s="362"/>
      <c r="E75" s="362"/>
      <c r="F75" s="362"/>
      <c r="G75" s="362"/>
      <c r="H75" s="362"/>
      <c r="I75" s="362"/>
      <c r="J75" s="362"/>
      <c r="K75" s="362"/>
      <c r="L75" s="362"/>
      <c r="M75" s="362"/>
      <c r="N75" s="362"/>
    </row>
    <row r="76" spans="2:14">
      <c r="B76" s="125"/>
      <c r="C76" s="361" t="s">
        <v>194</v>
      </c>
      <c r="D76" s="361"/>
      <c r="E76" s="361"/>
      <c r="F76" s="361"/>
      <c r="G76" s="361"/>
      <c r="H76" s="361"/>
      <c r="I76" s="361"/>
      <c r="J76" s="361"/>
      <c r="K76" s="361"/>
      <c r="L76" s="361"/>
      <c r="M76" s="361"/>
      <c r="N76" s="361"/>
    </row>
    <row r="77" spans="2:14">
      <c r="B77" s="125"/>
      <c r="C77" s="338" t="s">
        <v>259</v>
      </c>
      <c r="D77" s="305"/>
      <c r="E77" s="305"/>
      <c r="F77" s="305"/>
      <c r="G77" s="305"/>
      <c r="H77" s="305"/>
      <c r="I77" s="305"/>
      <c r="J77" s="305"/>
      <c r="K77" s="305"/>
      <c r="L77" s="305"/>
      <c r="M77" s="305"/>
      <c r="N77" s="305"/>
    </row>
    <row r="78" spans="2:14">
      <c r="B78" s="125"/>
      <c r="C78" s="338" t="s">
        <v>260</v>
      </c>
      <c r="D78" s="338"/>
      <c r="E78" s="338"/>
      <c r="F78" s="338"/>
      <c r="G78" s="338"/>
      <c r="H78" s="338"/>
      <c r="I78" s="338"/>
      <c r="J78" s="338"/>
      <c r="K78" s="338"/>
      <c r="L78" s="338"/>
      <c r="M78" s="338"/>
      <c r="N78" s="338"/>
    </row>
    <row r="79" spans="2:14">
      <c r="B79" s="125"/>
      <c r="C79" s="280"/>
      <c r="D79" s="127"/>
      <c r="E79" s="127"/>
      <c r="F79" s="127"/>
      <c r="G79" s="127"/>
      <c r="H79" s="127"/>
      <c r="I79" s="127"/>
      <c r="J79" s="127"/>
      <c r="K79" s="127"/>
      <c r="L79" s="127"/>
      <c r="M79" s="127"/>
      <c r="N79" s="127"/>
    </row>
    <row r="80" spans="2:14" ht="33.75" customHeight="1">
      <c r="B80" s="125"/>
      <c r="C80" s="363" t="s">
        <v>110</v>
      </c>
      <c r="D80" s="363"/>
      <c r="E80" s="363"/>
      <c r="F80" s="363"/>
      <c r="G80" s="363"/>
      <c r="H80" s="363"/>
      <c r="I80" s="363"/>
      <c r="J80" s="363"/>
      <c r="K80" s="363"/>
      <c r="L80" s="363"/>
      <c r="M80" s="363"/>
      <c r="N80" s="363"/>
    </row>
  </sheetData>
  <sheetProtection formatCells="0" formatColumns="0" formatRows="0" sort="0" autoFilter="0" pivotTables="0"/>
  <mergeCells count="23">
    <mergeCell ref="C74:N74"/>
    <mergeCell ref="C75:N75"/>
    <mergeCell ref="C76:N76"/>
    <mergeCell ref="C80:N80"/>
    <mergeCell ref="B19:C19"/>
    <mergeCell ref="B23:C23"/>
    <mergeCell ref="B27:C27"/>
    <mergeCell ref="B31:C31"/>
    <mergeCell ref="B35:C35"/>
    <mergeCell ref="B39:C39"/>
    <mergeCell ref="B44:C44"/>
    <mergeCell ref="B48:C48"/>
    <mergeCell ref="B53:C53"/>
    <mergeCell ref="B57:C57"/>
    <mergeCell ref="B62:C62"/>
    <mergeCell ref="B66:C66"/>
    <mergeCell ref="B71:C71"/>
    <mergeCell ref="B15:C15"/>
    <mergeCell ref="B1:N1"/>
    <mergeCell ref="B2:N2"/>
    <mergeCell ref="B3:N3"/>
    <mergeCell ref="B7:C7"/>
    <mergeCell ref="B11:C11"/>
  </mergeCells>
  <pageMargins left="0.7" right="0.7" top="0.25" bottom="0.44" header="0.3" footer="0.3"/>
  <pageSetup scale="46" orientation="landscape" r:id="rId1"/>
  <headerFooter>
    <oddFooter>&amp;LActivision Blizzard, Inc.&amp;R&amp;P of &amp; 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72" customWidth="1"/>
    <col min="2" max="2" width="1.42578125" style="72" customWidth="1"/>
    <col min="3" max="3" width="58.28515625" style="72" customWidth="1"/>
    <col min="4" max="4" width="3.42578125" style="72" customWidth="1"/>
    <col min="5" max="5" width="11" style="72" customWidth="1"/>
    <col min="6" max="6" width="8.5703125" style="72" customWidth="1"/>
    <col min="7" max="7" width="8.28515625" style="72" customWidth="1"/>
    <col min="8" max="8" width="12.140625" style="72" customWidth="1"/>
    <col min="9" max="9" width="9.85546875" style="72" customWidth="1"/>
    <col min="10" max="10" width="11.5703125" style="72" customWidth="1"/>
    <col min="11" max="11" width="9.140625" style="72" customWidth="1"/>
    <col min="12" max="12" width="12.7109375" style="72" customWidth="1"/>
    <col min="13" max="13" width="12.140625" style="72" customWidth="1"/>
    <col min="14" max="14" width="12.7109375" style="72" customWidth="1"/>
    <col min="15" max="16384" width="9.140625" style="72"/>
  </cols>
  <sheetData>
    <row r="1" spans="2:14">
      <c r="B1" s="367" t="s">
        <v>58</v>
      </c>
      <c r="C1" s="367"/>
      <c r="D1" s="367"/>
      <c r="E1" s="367"/>
      <c r="F1" s="367"/>
      <c r="G1" s="367"/>
      <c r="H1" s="367"/>
      <c r="I1" s="367"/>
      <c r="J1" s="367"/>
      <c r="K1" s="367"/>
      <c r="L1" s="367"/>
      <c r="M1" s="367"/>
      <c r="N1" s="367"/>
    </row>
    <row r="2" spans="2:14">
      <c r="B2" s="367" t="s">
        <v>198</v>
      </c>
      <c r="C2" s="367"/>
      <c r="D2" s="367"/>
      <c r="E2" s="367"/>
      <c r="F2" s="367"/>
      <c r="G2" s="367"/>
      <c r="H2" s="367"/>
      <c r="I2" s="367"/>
      <c r="J2" s="367"/>
      <c r="K2" s="367"/>
      <c r="L2" s="367"/>
      <c r="M2" s="367"/>
      <c r="N2" s="367"/>
    </row>
    <row r="3" spans="2:14">
      <c r="B3" s="367" t="s">
        <v>86</v>
      </c>
      <c r="C3" s="367"/>
      <c r="D3" s="367"/>
      <c r="E3" s="367"/>
      <c r="F3" s="367"/>
      <c r="G3" s="367"/>
      <c r="H3" s="367"/>
      <c r="I3" s="367"/>
      <c r="J3" s="367"/>
      <c r="K3" s="367"/>
      <c r="L3" s="367"/>
      <c r="M3" s="367"/>
      <c r="N3" s="367"/>
    </row>
    <row r="4" spans="2:14">
      <c r="B4" s="271"/>
      <c r="C4" s="271"/>
      <c r="D4" s="271"/>
      <c r="E4" s="271"/>
      <c r="F4" s="271"/>
      <c r="G4" s="271"/>
      <c r="H4" s="271"/>
      <c r="I4" s="271"/>
      <c r="J4" s="271"/>
      <c r="K4" s="271"/>
      <c r="L4" s="271"/>
      <c r="M4" s="271"/>
    </row>
    <row r="5" spans="2:14" ht="12.75" thickBot="1">
      <c r="B5" s="73"/>
      <c r="C5" s="74"/>
      <c r="D5" s="75"/>
      <c r="E5" s="74"/>
      <c r="F5" s="74"/>
      <c r="G5" s="75"/>
      <c r="H5" s="75"/>
      <c r="I5" s="75"/>
      <c r="J5" s="75"/>
      <c r="K5" s="76"/>
      <c r="L5" s="76"/>
      <c r="M5" s="76"/>
    </row>
    <row r="6" spans="2:14" ht="60">
      <c r="B6" s="114" t="s">
        <v>184</v>
      </c>
      <c r="C6" s="115"/>
      <c r="D6" s="116"/>
      <c r="E6" s="77" t="s">
        <v>87</v>
      </c>
      <c r="F6" s="77" t="s">
        <v>88</v>
      </c>
      <c r="G6" s="77" t="s">
        <v>248</v>
      </c>
      <c r="H6" s="77" t="s">
        <v>89</v>
      </c>
      <c r="I6" s="77" t="s">
        <v>90</v>
      </c>
      <c r="J6" s="77" t="s">
        <v>91</v>
      </c>
      <c r="K6" s="77" t="s">
        <v>92</v>
      </c>
      <c r="L6" s="77" t="s">
        <v>93</v>
      </c>
      <c r="M6" s="78" t="s">
        <v>94</v>
      </c>
    </row>
    <row r="7" spans="2:14">
      <c r="B7" s="365" t="s">
        <v>95</v>
      </c>
      <c r="C7" s="366"/>
      <c r="D7" s="117"/>
      <c r="E7" s="95">
        <v>1172</v>
      </c>
      <c r="F7" s="95">
        <v>257</v>
      </c>
      <c r="G7" s="95">
        <f>59+10</f>
        <v>69</v>
      </c>
      <c r="H7" s="95">
        <v>31</v>
      </c>
      <c r="I7" s="95">
        <v>7</v>
      </c>
      <c r="J7" s="95">
        <f>124-10</f>
        <v>114</v>
      </c>
      <c r="K7" s="95">
        <v>79</v>
      </c>
      <c r="L7" s="95">
        <v>102</v>
      </c>
      <c r="M7" s="118">
        <f>SUM(F7:L7)</f>
        <v>659</v>
      </c>
    </row>
    <row r="8" spans="2:14" ht="12" customHeight="1">
      <c r="B8" s="79"/>
      <c r="C8" s="80" t="s">
        <v>41</v>
      </c>
      <c r="D8" s="94" t="s">
        <v>96</v>
      </c>
      <c r="E8" s="99">
        <v>-585</v>
      </c>
      <c r="F8" s="99">
        <v>-119</v>
      </c>
      <c r="G8" s="102">
        <v>0</v>
      </c>
      <c r="H8" s="99">
        <v>-18</v>
      </c>
      <c r="I8" s="99">
        <v>-1</v>
      </c>
      <c r="J8" s="102">
        <v>0</v>
      </c>
      <c r="K8" s="102">
        <v>0</v>
      </c>
      <c r="L8" s="102">
        <v>0</v>
      </c>
      <c r="M8" s="119">
        <f>SUM(F8:L8)</f>
        <v>-138</v>
      </c>
    </row>
    <row r="9" spans="2:14">
      <c r="B9" s="79"/>
      <c r="C9" s="80" t="s">
        <v>42</v>
      </c>
      <c r="D9" s="94" t="s">
        <v>97</v>
      </c>
      <c r="E9" s="120">
        <v>0</v>
      </c>
      <c r="F9" s="102">
        <v>0</v>
      </c>
      <c r="G9" s="102">
        <v>0</v>
      </c>
      <c r="H9" s="102">
        <v>-3</v>
      </c>
      <c r="I9" s="102">
        <v>0</v>
      </c>
      <c r="J9" s="99">
        <v>-4</v>
      </c>
      <c r="K9" s="99">
        <v>-2</v>
      </c>
      <c r="L9" s="99">
        <v>-12</v>
      </c>
      <c r="M9" s="119">
        <f>SUM(F9:L9)</f>
        <v>-21</v>
      </c>
    </row>
    <row r="10" spans="2:14">
      <c r="B10" s="79"/>
      <c r="C10" s="80" t="s">
        <v>111</v>
      </c>
      <c r="D10" s="94" t="s">
        <v>98</v>
      </c>
      <c r="E10" s="102">
        <v>0</v>
      </c>
      <c r="F10" s="102">
        <v>0</v>
      </c>
      <c r="G10" s="102">
        <v>0</v>
      </c>
      <c r="H10" s="102">
        <v>0</v>
      </c>
      <c r="I10" s="99">
        <v>-3</v>
      </c>
      <c r="J10" s="102">
        <v>0</v>
      </c>
      <c r="K10" s="102">
        <v>0</v>
      </c>
      <c r="L10" s="102">
        <v>0</v>
      </c>
      <c r="M10" s="119">
        <f>SUM(F10:L10)</f>
        <v>-3</v>
      </c>
    </row>
    <row r="11" spans="2:14" ht="12.75" thickBot="1">
      <c r="B11" s="359" t="s">
        <v>99</v>
      </c>
      <c r="C11" s="360"/>
      <c r="D11" s="126"/>
      <c r="E11" s="106">
        <f t="shared" ref="E11:M11" si="0">SUM(E7:E10)</f>
        <v>587</v>
      </c>
      <c r="F11" s="106">
        <f t="shared" si="0"/>
        <v>138</v>
      </c>
      <c r="G11" s="106">
        <f t="shared" si="0"/>
        <v>69</v>
      </c>
      <c r="H11" s="106">
        <f t="shared" si="0"/>
        <v>10</v>
      </c>
      <c r="I11" s="106">
        <f t="shared" si="0"/>
        <v>3</v>
      </c>
      <c r="J11" s="106">
        <f t="shared" si="0"/>
        <v>110</v>
      </c>
      <c r="K11" s="106">
        <f t="shared" si="0"/>
        <v>77</v>
      </c>
      <c r="L11" s="106">
        <f t="shared" si="0"/>
        <v>90</v>
      </c>
      <c r="M11" s="121">
        <f t="shared" si="0"/>
        <v>497</v>
      </c>
    </row>
    <row r="12" spans="2:14" ht="5.25" customHeight="1" thickTop="1" thickBot="1">
      <c r="B12" s="81"/>
      <c r="C12" s="82"/>
      <c r="D12" s="83"/>
      <c r="E12" s="82"/>
      <c r="F12" s="84"/>
      <c r="G12" s="84"/>
      <c r="H12" s="84"/>
      <c r="I12" s="84"/>
      <c r="J12" s="84"/>
      <c r="K12" s="84"/>
      <c r="L12" s="84"/>
      <c r="M12" s="85"/>
    </row>
    <row r="13" spans="2:14" ht="12.75" customHeight="1" thickBot="1">
      <c r="B13" s="86"/>
      <c r="C13" s="87"/>
      <c r="D13" s="88"/>
      <c r="E13" s="87"/>
      <c r="F13" s="87"/>
      <c r="G13" s="87"/>
      <c r="H13" s="87"/>
      <c r="I13" s="87"/>
      <c r="J13" s="87"/>
      <c r="K13" s="87"/>
      <c r="L13" s="87"/>
      <c r="M13" s="87"/>
    </row>
    <row r="14" spans="2:14" ht="48">
      <c r="B14" s="122" t="str">
        <f>B6</f>
        <v>Three Months Ended March 31, 2012</v>
      </c>
      <c r="C14" s="123"/>
      <c r="D14" s="89"/>
      <c r="E14" s="90" t="s">
        <v>104</v>
      </c>
      <c r="F14" s="90" t="s">
        <v>105</v>
      </c>
      <c r="G14" s="206" t="s">
        <v>106</v>
      </c>
      <c r="H14" s="207" t="s">
        <v>107</v>
      </c>
      <c r="I14" s="91"/>
      <c r="J14" s="92"/>
      <c r="K14" s="93"/>
      <c r="L14" s="86"/>
      <c r="M14" s="86"/>
    </row>
    <row r="15" spans="2:14">
      <c r="B15" s="365" t="s">
        <v>95</v>
      </c>
      <c r="C15" s="366"/>
      <c r="D15" s="94"/>
      <c r="E15" s="95">
        <f>E7-M7</f>
        <v>513</v>
      </c>
      <c r="F15" s="128">
        <v>384</v>
      </c>
      <c r="G15" s="208">
        <v>0.34</v>
      </c>
      <c r="H15" s="209">
        <v>0.33</v>
      </c>
      <c r="I15" s="96"/>
      <c r="J15" s="97"/>
      <c r="K15" s="93"/>
      <c r="L15" s="86"/>
      <c r="M15" s="86"/>
      <c r="N15" s="86"/>
    </row>
    <row r="16" spans="2:14" ht="12" customHeight="1">
      <c r="B16" s="79"/>
      <c r="C16" s="80" t="s">
        <v>41</v>
      </c>
      <c r="D16" s="94" t="s">
        <v>96</v>
      </c>
      <c r="E16" s="98">
        <f>E8-M8</f>
        <v>-447</v>
      </c>
      <c r="F16" s="129">
        <v>-335</v>
      </c>
      <c r="G16" s="210">
        <v>-0.28999999999999998</v>
      </c>
      <c r="H16" s="211">
        <v>-0.28999999999999998</v>
      </c>
      <c r="I16" s="96"/>
      <c r="J16" s="96"/>
      <c r="K16" s="96"/>
      <c r="L16" s="96"/>
      <c r="M16" s="96"/>
      <c r="N16" s="101"/>
    </row>
    <row r="17" spans="2:14">
      <c r="B17" s="79"/>
      <c r="C17" s="80" t="s">
        <v>42</v>
      </c>
      <c r="D17" s="94" t="s">
        <v>97</v>
      </c>
      <c r="E17" s="98">
        <f>E9-M9</f>
        <v>21</v>
      </c>
      <c r="F17" s="129">
        <v>16</v>
      </c>
      <c r="G17" s="210">
        <v>0.01</v>
      </c>
      <c r="H17" s="211">
        <v>0.01</v>
      </c>
      <c r="I17" s="100"/>
      <c r="J17" s="100"/>
      <c r="K17" s="101"/>
      <c r="L17" s="101"/>
      <c r="M17" s="101"/>
      <c r="N17" s="101"/>
    </row>
    <row r="18" spans="2:14">
      <c r="B18" s="79"/>
      <c r="C18" s="80" t="s">
        <v>111</v>
      </c>
      <c r="D18" s="94" t="s">
        <v>98</v>
      </c>
      <c r="E18" s="98">
        <f>E10-M10</f>
        <v>3</v>
      </c>
      <c r="F18" s="129">
        <v>2</v>
      </c>
      <c r="G18" s="272">
        <v>0</v>
      </c>
      <c r="H18" s="211">
        <v>0</v>
      </c>
      <c r="I18" s="103"/>
      <c r="J18" s="103"/>
      <c r="K18" s="104"/>
      <c r="L18" s="101"/>
      <c r="M18" s="101"/>
      <c r="N18" s="101"/>
    </row>
    <row r="19" spans="2:14" ht="12.75" thickBot="1">
      <c r="B19" s="359" t="s">
        <v>99</v>
      </c>
      <c r="C19" s="360"/>
      <c r="D19" s="105"/>
      <c r="E19" s="106">
        <f>SUM(E15:E18)</f>
        <v>90</v>
      </c>
      <c r="F19" s="106">
        <f>SUM(F15:F18)</f>
        <v>67</v>
      </c>
      <c r="G19" s="212">
        <v>0.06</v>
      </c>
      <c r="H19" s="213">
        <v>0.06</v>
      </c>
      <c r="I19" s="107"/>
      <c r="J19" s="87"/>
      <c r="K19" s="87"/>
      <c r="L19" s="87"/>
      <c r="M19" s="87"/>
      <c r="N19" s="87"/>
    </row>
    <row r="20" spans="2:14" ht="5.25" customHeight="1" thickTop="1" thickBot="1">
      <c r="B20" s="108"/>
      <c r="C20" s="109"/>
      <c r="D20" s="110"/>
      <c r="E20" s="111"/>
      <c r="F20" s="111"/>
      <c r="G20" s="111"/>
      <c r="H20" s="112"/>
      <c r="I20" s="86"/>
      <c r="J20" s="87"/>
      <c r="K20" s="87"/>
      <c r="L20" s="87"/>
      <c r="M20" s="87"/>
      <c r="N20" s="87"/>
    </row>
    <row r="21" spans="2:14" ht="12.75" thickBot="1">
      <c r="B21" s="86"/>
      <c r="C21" s="86"/>
      <c r="D21" s="113"/>
      <c r="E21" s="86"/>
      <c r="F21" s="86"/>
      <c r="G21" s="86"/>
      <c r="H21" s="86"/>
      <c r="I21" s="86"/>
      <c r="J21" s="87"/>
      <c r="K21" s="87"/>
      <c r="L21" s="87"/>
      <c r="M21" s="87"/>
      <c r="N21" s="87"/>
    </row>
    <row r="22" spans="2:14" ht="60">
      <c r="B22" s="114" t="s">
        <v>187</v>
      </c>
      <c r="C22" s="115"/>
      <c r="D22" s="116"/>
      <c r="E22" s="77" t="s">
        <v>87</v>
      </c>
      <c r="F22" s="77" t="s">
        <v>88</v>
      </c>
      <c r="G22" s="77" t="s">
        <v>248</v>
      </c>
      <c r="H22" s="77" t="s">
        <v>89</v>
      </c>
      <c r="I22" s="77" t="s">
        <v>90</v>
      </c>
      <c r="J22" s="77" t="s">
        <v>91</v>
      </c>
      <c r="K22" s="77" t="s">
        <v>92</v>
      </c>
      <c r="L22" s="77" t="s">
        <v>93</v>
      </c>
      <c r="M22" s="78" t="s">
        <v>94</v>
      </c>
    </row>
    <row r="23" spans="2:14">
      <c r="B23" s="365" t="s">
        <v>95</v>
      </c>
      <c r="C23" s="366"/>
      <c r="D23" s="117"/>
      <c r="E23" s="95">
        <v>1075</v>
      </c>
      <c r="F23" s="95">
        <v>229</v>
      </c>
      <c r="G23" s="95">
        <f>64+7</f>
        <v>71</v>
      </c>
      <c r="H23" s="95">
        <v>57</v>
      </c>
      <c r="I23" s="95">
        <v>20</v>
      </c>
      <c r="J23" s="95">
        <f>152-7</f>
        <v>145</v>
      </c>
      <c r="K23" s="95">
        <v>136</v>
      </c>
      <c r="L23" s="95">
        <v>190</v>
      </c>
      <c r="M23" s="118">
        <f>SUM(F23:L23)</f>
        <v>848</v>
      </c>
    </row>
    <row r="24" spans="2:14" ht="12" customHeight="1">
      <c r="B24" s="79"/>
      <c r="C24" s="80" t="s">
        <v>41</v>
      </c>
      <c r="D24" s="94" t="s">
        <v>96</v>
      </c>
      <c r="E24" s="99">
        <v>-21</v>
      </c>
      <c r="F24" s="99">
        <v>-61</v>
      </c>
      <c r="G24" s="102">
        <v>0</v>
      </c>
      <c r="H24" s="102">
        <v>0</v>
      </c>
      <c r="I24" s="102">
        <v>0</v>
      </c>
      <c r="J24" s="102">
        <v>0</v>
      </c>
      <c r="K24" s="102">
        <v>0</v>
      </c>
      <c r="L24" s="102">
        <v>0</v>
      </c>
      <c r="M24" s="119">
        <f>SUM(F24:L24)</f>
        <v>-61</v>
      </c>
    </row>
    <row r="25" spans="2:14">
      <c r="B25" s="79"/>
      <c r="C25" s="80" t="s">
        <v>42</v>
      </c>
      <c r="D25" s="94" t="s">
        <v>97</v>
      </c>
      <c r="E25" s="120">
        <v>0</v>
      </c>
      <c r="F25" s="102">
        <v>0</v>
      </c>
      <c r="G25" s="102">
        <v>0</v>
      </c>
      <c r="H25" s="102">
        <v>-3</v>
      </c>
      <c r="I25" s="102">
        <v>0</v>
      </c>
      <c r="J25" s="99">
        <v>-5</v>
      </c>
      <c r="K25" s="99">
        <v>-1</v>
      </c>
      <c r="L25" s="99">
        <v>-22</v>
      </c>
      <c r="M25" s="119">
        <f>SUM(F25:L25)</f>
        <v>-31</v>
      </c>
    </row>
    <row r="26" spans="2:14">
      <c r="B26" s="79"/>
      <c r="C26" s="80" t="s">
        <v>111</v>
      </c>
      <c r="D26" s="94" t="s">
        <v>98</v>
      </c>
      <c r="E26" s="102">
        <v>0</v>
      </c>
      <c r="F26" s="102">
        <v>0</v>
      </c>
      <c r="G26" s="102">
        <v>0</v>
      </c>
      <c r="H26" s="102">
        <v>0</v>
      </c>
      <c r="I26" s="99">
        <v>-2</v>
      </c>
      <c r="J26" s="102">
        <v>0</v>
      </c>
      <c r="K26" s="102">
        <v>0</v>
      </c>
      <c r="L26" s="102">
        <v>0</v>
      </c>
      <c r="M26" s="119">
        <f>SUM(F26:L26)</f>
        <v>-2</v>
      </c>
    </row>
    <row r="27" spans="2:14" ht="12.75" thickBot="1">
      <c r="B27" s="359" t="s">
        <v>99</v>
      </c>
      <c r="C27" s="360"/>
      <c r="D27" s="126"/>
      <c r="E27" s="106">
        <f t="shared" ref="E27:M27" si="1">SUM(E23:E26)</f>
        <v>1054</v>
      </c>
      <c r="F27" s="106">
        <f t="shared" si="1"/>
        <v>168</v>
      </c>
      <c r="G27" s="106">
        <f t="shared" si="1"/>
        <v>71</v>
      </c>
      <c r="H27" s="106">
        <f t="shared" si="1"/>
        <v>54</v>
      </c>
      <c r="I27" s="106">
        <f t="shared" si="1"/>
        <v>18</v>
      </c>
      <c r="J27" s="106">
        <f t="shared" si="1"/>
        <v>140</v>
      </c>
      <c r="K27" s="106">
        <f t="shared" si="1"/>
        <v>135</v>
      </c>
      <c r="L27" s="106">
        <f t="shared" si="1"/>
        <v>168</v>
      </c>
      <c r="M27" s="121">
        <f t="shared" si="1"/>
        <v>754</v>
      </c>
    </row>
    <row r="28" spans="2:14" ht="5.25" customHeight="1" thickTop="1" thickBot="1">
      <c r="B28" s="81"/>
      <c r="C28" s="82"/>
      <c r="D28" s="83"/>
      <c r="E28" s="82"/>
      <c r="F28" s="84"/>
      <c r="G28" s="84"/>
      <c r="H28" s="84"/>
      <c r="I28" s="84"/>
      <c r="J28" s="84"/>
      <c r="K28" s="84"/>
      <c r="L28" s="84"/>
      <c r="M28" s="85"/>
    </row>
    <row r="29" spans="2:14" ht="12.75" customHeight="1" thickBot="1">
      <c r="B29" s="86"/>
      <c r="C29" s="87"/>
      <c r="D29" s="88"/>
      <c r="E29" s="87"/>
      <c r="F29" s="87"/>
      <c r="G29" s="87"/>
      <c r="H29" s="87"/>
      <c r="I29" s="87"/>
      <c r="J29" s="87"/>
      <c r="K29" s="87"/>
      <c r="L29" s="87"/>
      <c r="M29" s="87"/>
    </row>
    <row r="30" spans="2:14" ht="48">
      <c r="B30" s="122" t="str">
        <f>B22</f>
        <v>Three Months Ended June 30, 2012</v>
      </c>
      <c r="C30" s="123"/>
      <c r="D30" s="89"/>
      <c r="E30" s="90" t="s">
        <v>104</v>
      </c>
      <c r="F30" s="90" t="s">
        <v>105</v>
      </c>
      <c r="G30" s="206" t="s">
        <v>106</v>
      </c>
      <c r="H30" s="207" t="s">
        <v>107</v>
      </c>
      <c r="I30" s="91"/>
      <c r="J30" s="92"/>
      <c r="K30" s="93"/>
      <c r="L30" s="86"/>
      <c r="M30" s="86"/>
    </row>
    <row r="31" spans="2:14">
      <c r="B31" s="365" t="s">
        <v>95</v>
      </c>
      <c r="C31" s="366"/>
      <c r="D31" s="94"/>
      <c r="E31" s="95">
        <f>E23-M23</f>
        <v>227</v>
      </c>
      <c r="F31" s="128">
        <v>185</v>
      </c>
      <c r="G31" s="208">
        <v>0.16</v>
      </c>
      <c r="H31" s="209">
        <v>0.16</v>
      </c>
      <c r="I31" s="96"/>
      <c r="J31" s="97"/>
      <c r="K31" s="93"/>
      <c r="L31" s="86"/>
      <c r="M31" s="86"/>
      <c r="N31" s="86"/>
    </row>
    <row r="32" spans="2:14" ht="12" customHeight="1">
      <c r="B32" s="79"/>
      <c r="C32" s="80" t="s">
        <v>41</v>
      </c>
      <c r="D32" s="94" t="s">
        <v>96</v>
      </c>
      <c r="E32" s="98">
        <f>E24-M24</f>
        <v>40</v>
      </c>
      <c r="F32" s="129">
        <v>17</v>
      </c>
      <c r="G32" s="210">
        <v>0.02</v>
      </c>
      <c r="H32" s="211">
        <v>0.02</v>
      </c>
      <c r="I32" s="96"/>
      <c r="J32" s="96"/>
      <c r="K32" s="96"/>
      <c r="L32" s="96"/>
      <c r="M32" s="96"/>
      <c r="N32" s="101"/>
    </row>
    <row r="33" spans="2:14">
      <c r="B33" s="79"/>
      <c r="C33" s="80" t="s">
        <v>42</v>
      </c>
      <c r="D33" s="94" t="s">
        <v>97</v>
      </c>
      <c r="E33" s="98">
        <f>E25-M25</f>
        <v>31</v>
      </c>
      <c r="F33" s="129">
        <v>21</v>
      </c>
      <c r="G33" s="210">
        <v>0.02</v>
      </c>
      <c r="H33" s="275">
        <v>0.02</v>
      </c>
      <c r="I33" s="100"/>
      <c r="J33" s="100"/>
      <c r="K33" s="101"/>
      <c r="L33" s="101"/>
      <c r="M33" s="101"/>
      <c r="N33" s="101"/>
    </row>
    <row r="34" spans="2:14">
      <c r="B34" s="79"/>
      <c r="C34" s="80" t="s">
        <v>111</v>
      </c>
      <c r="D34" s="94" t="s">
        <v>98</v>
      </c>
      <c r="E34" s="98">
        <f>E26-M26</f>
        <v>2</v>
      </c>
      <c r="F34" s="129">
        <v>1</v>
      </c>
      <c r="G34" s="272">
        <v>0</v>
      </c>
      <c r="H34" s="211">
        <v>0</v>
      </c>
      <c r="I34" s="103"/>
      <c r="J34" s="103"/>
      <c r="K34" s="104"/>
      <c r="L34" s="101"/>
      <c r="M34" s="101"/>
      <c r="N34" s="101"/>
    </row>
    <row r="35" spans="2:14" ht="12.75" thickBot="1">
      <c r="B35" s="359" t="s">
        <v>99</v>
      </c>
      <c r="C35" s="360"/>
      <c r="D35" s="105"/>
      <c r="E35" s="106">
        <f>SUM(E31:E34)</f>
        <v>300</v>
      </c>
      <c r="F35" s="106">
        <f>SUM(F31:F34)</f>
        <v>224</v>
      </c>
      <c r="G35" s="212">
        <v>0.2</v>
      </c>
      <c r="H35" s="213">
        <v>0.2</v>
      </c>
      <c r="I35" s="107"/>
      <c r="J35" s="87"/>
      <c r="K35" s="87"/>
      <c r="L35" s="87"/>
      <c r="M35" s="87"/>
      <c r="N35" s="87"/>
    </row>
    <row r="36" spans="2:14" ht="5.25" customHeight="1" thickTop="1" thickBot="1">
      <c r="B36" s="108"/>
      <c r="C36" s="109"/>
      <c r="D36" s="110"/>
      <c r="E36" s="111"/>
      <c r="F36" s="111"/>
      <c r="G36" s="111"/>
      <c r="H36" s="112"/>
      <c r="I36" s="86"/>
      <c r="J36" s="87"/>
      <c r="K36" s="87"/>
      <c r="L36" s="87"/>
      <c r="M36" s="87"/>
      <c r="N36" s="87"/>
    </row>
    <row r="37" spans="2:14" ht="12.75" thickBot="1">
      <c r="B37" s="86"/>
      <c r="C37" s="86"/>
      <c r="D37" s="113"/>
      <c r="E37" s="86"/>
      <c r="F37" s="86"/>
      <c r="G37" s="86"/>
      <c r="H37" s="86"/>
      <c r="I37" s="86"/>
      <c r="J37" s="87"/>
      <c r="K37" s="87"/>
      <c r="L37" s="87"/>
      <c r="M37" s="87"/>
      <c r="N37" s="87"/>
    </row>
    <row r="38" spans="2:14" ht="60">
      <c r="B38" s="114" t="s">
        <v>188</v>
      </c>
      <c r="C38" s="115"/>
      <c r="D38" s="116"/>
      <c r="E38" s="77" t="s">
        <v>87</v>
      </c>
      <c r="F38" s="77" t="s">
        <v>88</v>
      </c>
      <c r="G38" s="77" t="s">
        <v>248</v>
      </c>
      <c r="H38" s="77" t="s">
        <v>89</v>
      </c>
      <c r="I38" s="77" t="s">
        <v>90</v>
      </c>
      <c r="J38" s="77" t="s">
        <v>91</v>
      </c>
      <c r="K38" s="77" t="s">
        <v>92</v>
      </c>
      <c r="L38" s="77" t="s">
        <v>93</v>
      </c>
      <c r="M38" s="78" t="s">
        <v>94</v>
      </c>
    </row>
    <row r="39" spans="2:14">
      <c r="B39" s="365" t="s">
        <v>95</v>
      </c>
      <c r="C39" s="366"/>
      <c r="D39" s="117"/>
      <c r="E39" s="95">
        <v>841</v>
      </c>
      <c r="F39" s="95">
        <v>146</v>
      </c>
      <c r="G39" s="95">
        <f>56+6</f>
        <v>62</v>
      </c>
      <c r="H39" s="95">
        <v>19</v>
      </c>
      <c r="I39" s="95">
        <v>10</v>
      </c>
      <c r="J39" s="95">
        <f>131-6</f>
        <v>125</v>
      </c>
      <c r="K39" s="95">
        <v>131</v>
      </c>
      <c r="L39" s="95">
        <v>121</v>
      </c>
      <c r="M39" s="118">
        <f>SUM(F39:L39)</f>
        <v>614</v>
      </c>
    </row>
    <row r="40" spans="2:14" ht="12" customHeight="1">
      <c r="B40" s="79"/>
      <c r="C40" s="80" t="s">
        <v>41</v>
      </c>
      <c r="D40" s="94" t="s">
        <v>96</v>
      </c>
      <c r="E40" s="99">
        <v>-90</v>
      </c>
      <c r="F40" s="99">
        <v>-5</v>
      </c>
      <c r="G40" s="102">
        <v>0</v>
      </c>
      <c r="H40" s="102">
        <v>23</v>
      </c>
      <c r="I40" s="102">
        <v>2</v>
      </c>
      <c r="J40" s="102">
        <v>0</v>
      </c>
      <c r="K40" s="102">
        <v>0</v>
      </c>
      <c r="L40" s="102">
        <v>0</v>
      </c>
      <c r="M40" s="119">
        <f>SUM(F40:L40)</f>
        <v>20</v>
      </c>
    </row>
    <row r="41" spans="2:14">
      <c r="B41" s="79"/>
      <c r="C41" s="80" t="s">
        <v>42</v>
      </c>
      <c r="D41" s="94" t="s">
        <v>97</v>
      </c>
      <c r="E41" s="120">
        <v>0</v>
      </c>
      <c r="F41" s="102">
        <v>0</v>
      </c>
      <c r="G41" s="102">
        <v>0</v>
      </c>
      <c r="H41" s="102">
        <v>-1</v>
      </c>
      <c r="I41" s="102">
        <v>0</v>
      </c>
      <c r="J41" s="99">
        <v>-5</v>
      </c>
      <c r="K41" s="99">
        <v>-2</v>
      </c>
      <c r="L41" s="99">
        <v>-26</v>
      </c>
      <c r="M41" s="119">
        <f>SUM(F41:L41)</f>
        <v>-34</v>
      </c>
    </row>
    <row r="42" spans="2:14">
      <c r="B42" s="79"/>
      <c r="C42" s="80" t="s">
        <v>111</v>
      </c>
      <c r="D42" s="94" t="s">
        <v>98</v>
      </c>
      <c r="E42" s="102">
        <v>0</v>
      </c>
      <c r="F42" s="102">
        <v>0</v>
      </c>
      <c r="G42" s="102">
        <v>0</v>
      </c>
      <c r="H42" s="102">
        <v>0</v>
      </c>
      <c r="I42" s="99">
        <v>-3</v>
      </c>
      <c r="J42" s="102">
        <v>0</v>
      </c>
      <c r="K42" s="102">
        <v>0</v>
      </c>
      <c r="L42" s="102">
        <v>0</v>
      </c>
      <c r="M42" s="119">
        <f>SUM(F42:L42)</f>
        <v>-3</v>
      </c>
    </row>
    <row r="43" spans="2:14" ht="12.75" thickBot="1">
      <c r="B43" s="359" t="s">
        <v>99</v>
      </c>
      <c r="C43" s="360"/>
      <c r="D43" s="126"/>
      <c r="E43" s="106">
        <f t="shared" ref="E43:M43" si="2">SUM(E39:E42)</f>
        <v>751</v>
      </c>
      <c r="F43" s="106">
        <f t="shared" si="2"/>
        <v>141</v>
      </c>
      <c r="G43" s="106">
        <f t="shared" si="2"/>
        <v>62</v>
      </c>
      <c r="H43" s="106">
        <f t="shared" si="2"/>
        <v>41</v>
      </c>
      <c r="I43" s="106">
        <f t="shared" si="2"/>
        <v>9</v>
      </c>
      <c r="J43" s="106">
        <f t="shared" si="2"/>
        <v>120</v>
      </c>
      <c r="K43" s="106">
        <f t="shared" si="2"/>
        <v>129</v>
      </c>
      <c r="L43" s="106">
        <f t="shared" si="2"/>
        <v>95</v>
      </c>
      <c r="M43" s="121">
        <f t="shared" si="2"/>
        <v>597</v>
      </c>
    </row>
    <row r="44" spans="2:14" ht="5.25" customHeight="1" thickTop="1" thickBot="1">
      <c r="B44" s="81"/>
      <c r="C44" s="82"/>
      <c r="D44" s="83"/>
      <c r="E44" s="82"/>
      <c r="F44" s="84"/>
      <c r="G44" s="84"/>
      <c r="H44" s="84"/>
      <c r="I44" s="84"/>
      <c r="J44" s="84"/>
      <c r="K44" s="84"/>
      <c r="L44" s="84"/>
      <c r="M44" s="85"/>
    </row>
    <row r="45" spans="2:14" ht="12.75" customHeight="1" thickBot="1">
      <c r="B45" s="86"/>
      <c r="C45" s="87"/>
      <c r="D45" s="88"/>
      <c r="E45" s="87"/>
      <c r="F45" s="87"/>
      <c r="G45" s="87"/>
      <c r="H45" s="87"/>
      <c r="I45" s="87"/>
      <c r="J45" s="87"/>
      <c r="K45" s="87"/>
      <c r="L45" s="87"/>
      <c r="M45" s="87"/>
    </row>
    <row r="46" spans="2:14" ht="48">
      <c r="B46" s="122" t="str">
        <f>B38</f>
        <v>Three Months Ended September 30, 2012</v>
      </c>
      <c r="C46" s="123"/>
      <c r="D46" s="89"/>
      <c r="E46" s="90" t="s">
        <v>104</v>
      </c>
      <c r="F46" s="90" t="s">
        <v>105</v>
      </c>
      <c r="G46" s="206" t="s">
        <v>106</v>
      </c>
      <c r="H46" s="207" t="s">
        <v>107</v>
      </c>
      <c r="I46" s="91"/>
      <c r="J46" s="92"/>
      <c r="K46" s="93"/>
      <c r="L46" s="86"/>
      <c r="M46" s="86"/>
    </row>
    <row r="47" spans="2:14">
      <c r="B47" s="365" t="s">
        <v>95</v>
      </c>
      <c r="C47" s="366"/>
      <c r="D47" s="94"/>
      <c r="E47" s="95">
        <f>E39-M39</f>
        <v>227</v>
      </c>
      <c r="F47" s="128">
        <v>226</v>
      </c>
      <c r="G47" s="208">
        <v>0.2</v>
      </c>
      <c r="H47" s="209">
        <v>0.2</v>
      </c>
      <c r="I47" s="96"/>
      <c r="J47" s="97"/>
      <c r="K47" s="93"/>
      <c r="L47" s="86"/>
      <c r="M47" s="86"/>
      <c r="N47" s="86"/>
    </row>
    <row r="48" spans="2:14" ht="12" customHeight="1">
      <c r="B48" s="79"/>
      <c r="C48" s="80" t="s">
        <v>41</v>
      </c>
      <c r="D48" s="94" t="s">
        <v>96</v>
      </c>
      <c r="E48" s="98">
        <f>E40-M40</f>
        <v>-110</v>
      </c>
      <c r="F48" s="129">
        <v>-83</v>
      </c>
      <c r="G48" s="210">
        <v>-7.0000000000000007E-2</v>
      </c>
      <c r="H48" s="211">
        <v>-7.0000000000000007E-2</v>
      </c>
      <c r="I48" s="96"/>
      <c r="J48" s="96"/>
      <c r="K48" s="96"/>
      <c r="L48" s="96"/>
      <c r="M48" s="96"/>
      <c r="N48" s="101"/>
    </row>
    <row r="49" spans="2:14">
      <c r="B49" s="79"/>
      <c r="C49" s="80" t="s">
        <v>42</v>
      </c>
      <c r="D49" s="94" t="s">
        <v>97</v>
      </c>
      <c r="E49" s="98">
        <f>E41-M41</f>
        <v>34</v>
      </c>
      <c r="F49" s="129">
        <v>23</v>
      </c>
      <c r="G49" s="210">
        <v>0.02</v>
      </c>
      <c r="H49" s="275">
        <v>0.02</v>
      </c>
      <c r="I49" s="100"/>
      <c r="J49" s="100"/>
      <c r="K49" s="101"/>
      <c r="L49" s="101"/>
      <c r="M49" s="101"/>
      <c r="N49" s="101"/>
    </row>
    <row r="50" spans="2:14">
      <c r="B50" s="79"/>
      <c r="C50" s="80" t="s">
        <v>111</v>
      </c>
      <c r="D50" s="94" t="s">
        <v>98</v>
      </c>
      <c r="E50" s="98">
        <f>E42-M42</f>
        <v>3</v>
      </c>
      <c r="F50" s="129">
        <v>2</v>
      </c>
      <c r="G50" s="272">
        <v>0</v>
      </c>
      <c r="H50" s="211">
        <v>0</v>
      </c>
      <c r="I50" s="103"/>
      <c r="J50" s="103"/>
      <c r="K50" s="104"/>
      <c r="L50" s="101"/>
      <c r="M50" s="101"/>
      <c r="N50" s="101"/>
    </row>
    <row r="51" spans="2:14" ht="12.75" thickBot="1">
      <c r="B51" s="359" t="s">
        <v>99</v>
      </c>
      <c r="C51" s="360"/>
      <c r="D51" s="105"/>
      <c r="E51" s="106">
        <f>SUM(E47:E50)</f>
        <v>154</v>
      </c>
      <c r="F51" s="106">
        <f>SUM(F47:F50)</f>
        <v>168</v>
      </c>
      <c r="G51" s="212">
        <v>0.15</v>
      </c>
      <c r="H51" s="213">
        <v>0.15</v>
      </c>
      <c r="I51" s="107"/>
      <c r="J51" s="87"/>
      <c r="K51" s="87"/>
      <c r="L51" s="87"/>
      <c r="M51" s="87"/>
      <c r="N51" s="87"/>
    </row>
    <row r="52" spans="2:14" ht="5.25" customHeight="1" thickTop="1" thickBot="1">
      <c r="B52" s="108"/>
      <c r="C52" s="109"/>
      <c r="D52" s="110"/>
      <c r="E52" s="111"/>
      <c r="F52" s="111"/>
      <c r="G52" s="111"/>
      <c r="H52" s="112"/>
      <c r="I52" s="86"/>
      <c r="J52" s="87"/>
      <c r="K52" s="87"/>
      <c r="L52" s="87"/>
      <c r="M52" s="87"/>
      <c r="N52" s="87"/>
    </row>
    <row r="53" spans="2:14" ht="12.75" thickBot="1">
      <c r="B53" s="86"/>
      <c r="C53" s="86"/>
      <c r="D53" s="113"/>
      <c r="E53" s="86"/>
      <c r="F53" s="86"/>
      <c r="G53" s="86"/>
      <c r="H53" s="86"/>
      <c r="I53" s="86"/>
      <c r="J53" s="87"/>
      <c r="K53" s="87"/>
      <c r="L53" s="87"/>
      <c r="M53" s="87"/>
      <c r="N53" s="87"/>
    </row>
    <row r="54" spans="2:14" ht="60">
      <c r="B54" s="114" t="s">
        <v>190</v>
      </c>
      <c r="C54" s="115"/>
      <c r="D54" s="116"/>
      <c r="E54" s="77" t="s">
        <v>87</v>
      </c>
      <c r="F54" s="77" t="s">
        <v>88</v>
      </c>
      <c r="G54" s="77" t="s">
        <v>248</v>
      </c>
      <c r="H54" s="77" t="s">
        <v>89</v>
      </c>
      <c r="I54" s="77" t="s">
        <v>90</v>
      </c>
      <c r="J54" s="77" t="s">
        <v>91</v>
      </c>
      <c r="K54" s="77" t="s">
        <v>92</v>
      </c>
      <c r="L54" s="77" t="s">
        <v>93</v>
      </c>
      <c r="M54" s="78" t="s">
        <v>94</v>
      </c>
    </row>
    <row r="55" spans="2:14">
      <c r="B55" s="365" t="s">
        <v>95</v>
      </c>
      <c r="C55" s="366"/>
      <c r="D55" s="117"/>
      <c r="E55" s="95">
        <v>1768</v>
      </c>
      <c r="F55" s="95">
        <v>483</v>
      </c>
      <c r="G55" s="95">
        <v>60</v>
      </c>
      <c r="H55" s="95">
        <v>87</v>
      </c>
      <c r="I55" s="95">
        <v>52</v>
      </c>
      <c r="J55" s="95">
        <v>222</v>
      </c>
      <c r="K55" s="95">
        <v>232</v>
      </c>
      <c r="L55" s="95">
        <v>148</v>
      </c>
      <c r="M55" s="118">
        <f>SUM(F55:L55)</f>
        <v>1284</v>
      </c>
    </row>
    <row r="56" spans="2:14" ht="12" customHeight="1">
      <c r="B56" s="79"/>
      <c r="C56" s="80" t="s">
        <v>41</v>
      </c>
      <c r="D56" s="94" t="s">
        <v>96</v>
      </c>
      <c r="E56" s="99">
        <v>827</v>
      </c>
      <c r="F56" s="99">
        <v>186</v>
      </c>
      <c r="G56" s="102">
        <v>0</v>
      </c>
      <c r="H56" s="102">
        <v>31</v>
      </c>
      <c r="I56" s="102">
        <v>3</v>
      </c>
      <c r="J56" s="102">
        <v>0</v>
      </c>
      <c r="K56" s="102">
        <v>0</v>
      </c>
      <c r="L56" s="102">
        <v>0</v>
      </c>
      <c r="M56" s="119">
        <f>SUM(F56:L56)</f>
        <v>220</v>
      </c>
    </row>
    <row r="57" spans="2:14">
      <c r="B57" s="79"/>
      <c r="C57" s="80" t="s">
        <v>42</v>
      </c>
      <c r="D57" s="94" t="s">
        <v>97</v>
      </c>
      <c r="E57" s="120">
        <v>0</v>
      </c>
      <c r="F57" s="102">
        <v>0</v>
      </c>
      <c r="G57" s="102">
        <v>0</v>
      </c>
      <c r="H57" s="102">
        <v>-3</v>
      </c>
      <c r="I57" s="102">
        <v>0</v>
      </c>
      <c r="J57" s="99">
        <v>-6</v>
      </c>
      <c r="K57" s="99">
        <v>-2</v>
      </c>
      <c r="L57" s="99">
        <v>-29</v>
      </c>
      <c r="M57" s="119">
        <f>SUM(F57:L57)</f>
        <v>-40</v>
      </c>
    </row>
    <row r="58" spans="2:14">
      <c r="B58" s="79"/>
      <c r="C58" s="80" t="s">
        <v>111</v>
      </c>
      <c r="D58" s="94" t="s">
        <v>98</v>
      </c>
      <c r="E58" s="102">
        <v>0</v>
      </c>
      <c r="F58" s="102">
        <v>0</v>
      </c>
      <c r="G58" s="102">
        <v>0</v>
      </c>
      <c r="H58" s="102">
        <v>0</v>
      </c>
      <c r="I58" s="99">
        <v>-23</v>
      </c>
      <c r="J58" s="102">
        <v>0</v>
      </c>
      <c r="K58" s="102">
        <v>0</v>
      </c>
      <c r="L58" s="102">
        <v>0</v>
      </c>
      <c r="M58" s="119">
        <f>SUM(F58:L58)</f>
        <v>-23</v>
      </c>
    </row>
    <row r="59" spans="2:14" ht="12.75" thickBot="1">
      <c r="B59" s="359" t="s">
        <v>99</v>
      </c>
      <c r="C59" s="360"/>
      <c r="D59" s="126"/>
      <c r="E59" s="106">
        <f t="shared" ref="E59:M59" si="3">SUM(E55:E58)</f>
        <v>2595</v>
      </c>
      <c r="F59" s="106">
        <f t="shared" si="3"/>
        <v>669</v>
      </c>
      <c r="G59" s="106">
        <f t="shared" si="3"/>
        <v>60</v>
      </c>
      <c r="H59" s="106">
        <f t="shared" si="3"/>
        <v>115</v>
      </c>
      <c r="I59" s="106">
        <f t="shared" si="3"/>
        <v>32</v>
      </c>
      <c r="J59" s="106">
        <f t="shared" si="3"/>
        <v>216</v>
      </c>
      <c r="K59" s="106">
        <f t="shared" si="3"/>
        <v>230</v>
      </c>
      <c r="L59" s="106">
        <f t="shared" si="3"/>
        <v>119</v>
      </c>
      <c r="M59" s="121">
        <f t="shared" si="3"/>
        <v>1441</v>
      </c>
    </row>
    <row r="60" spans="2:14" ht="5.25" customHeight="1" thickTop="1" thickBot="1">
      <c r="B60" s="81"/>
      <c r="C60" s="82"/>
      <c r="D60" s="83"/>
      <c r="E60" s="82"/>
      <c r="F60" s="84"/>
      <c r="G60" s="84"/>
      <c r="H60" s="84"/>
      <c r="I60" s="84"/>
      <c r="J60" s="84"/>
      <c r="K60" s="84"/>
      <c r="L60" s="84"/>
      <c r="M60" s="85"/>
    </row>
    <row r="61" spans="2:14" ht="12.75" customHeight="1" thickBot="1">
      <c r="B61" s="86"/>
      <c r="C61" s="87"/>
      <c r="D61" s="88"/>
      <c r="E61" s="87"/>
      <c r="F61" s="87"/>
      <c r="G61" s="87"/>
      <c r="H61" s="87"/>
      <c r="I61" s="87"/>
      <c r="J61" s="87"/>
      <c r="K61" s="87"/>
      <c r="L61" s="87"/>
      <c r="M61" s="87"/>
    </row>
    <row r="62" spans="2:14" ht="48">
      <c r="B62" s="122" t="str">
        <f>B54</f>
        <v>Three Months Ended December 31, 2012</v>
      </c>
      <c r="C62" s="123"/>
      <c r="D62" s="89"/>
      <c r="E62" s="90" t="s">
        <v>104</v>
      </c>
      <c r="F62" s="90" t="s">
        <v>105</v>
      </c>
      <c r="G62" s="206" t="s">
        <v>106</v>
      </c>
      <c r="H62" s="207" t="s">
        <v>107</v>
      </c>
      <c r="I62" s="91"/>
      <c r="J62" s="92"/>
      <c r="K62" s="93"/>
      <c r="L62" s="86"/>
      <c r="M62" s="86"/>
    </row>
    <row r="63" spans="2:14">
      <c r="B63" s="365" t="s">
        <v>95</v>
      </c>
      <c r="C63" s="366"/>
      <c r="D63" s="94"/>
      <c r="E63" s="95">
        <f>E55-M55</f>
        <v>484</v>
      </c>
      <c r="F63" s="128">
        <v>354</v>
      </c>
      <c r="G63" s="208">
        <v>0.31</v>
      </c>
      <c r="H63" s="209">
        <v>0.31</v>
      </c>
      <c r="I63" s="96"/>
      <c r="J63" s="97"/>
      <c r="K63" s="93"/>
      <c r="L63" s="86"/>
      <c r="M63" s="86"/>
      <c r="N63" s="86"/>
    </row>
    <row r="64" spans="2:14" ht="12" customHeight="1">
      <c r="B64" s="79"/>
      <c r="C64" s="80" t="s">
        <v>41</v>
      </c>
      <c r="D64" s="94" t="s">
        <v>96</v>
      </c>
      <c r="E64" s="98">
        <f>E56-M56</f>
        <v>607</v>
      </c>
      <c r="F64" s="129">
        <v>485</v>
      </c>
      <c r="G64" s="210">
        <v>0.43</v>
      </c>
      <c r="H64" s="211">
        <v>0.42</v>
      </c>
      <c r="I64" s="96"/>
      <c r="J64" s="96"/>
      <c r="K64" s="96"/>
      <c r="L64" s="96"/>
      <c r="M64" s="96"/>
      <c r="N64" s="101"/>
    </row>
    <row r="65" spans="2:14">
      <c r="B65" s="79"/>
      <c r="C65" s="80" t="s">
        <v>42</v>
      </c>
      <c r="D65" s="94" t="s">
        <v>97</v>
      </c>
      <c r="E65" s="98">
        <f>E57-M57</f>
        <v>40</v>
      </c>
      <c r="F65" s="129">
        <v>38</v>
      </c>
      <c r="G65" s="210">
        <v>0.03</v>
      </c>
      <c r="H65" s="275">
        <v>0.03</v>
      </c>
      <c r="I65" s="100"/>
      <c r="J65" s="100"/>
      <c r="K65" s="101"/>
      <c r="L65" s="101"/>
      <c r="M65" s="101"/>
      <c r="N65" s="101"/>
    </row>
    <row r="66" spans="2:14">
      <c r="B66" s="79"/>
      <c r="C66" s="80" t="s">
        <v>111</v>
      </c>
      <c r="D66" s="94" t="s">
        <v>98</v>
      </c>
      <c r="E66" s="98">
        <f>E58-M58</f>
        <v>23</v>
      </c>
      <c r="F66" s="129">
        <v>14</v>
      </c>
      <c r="G66" s="272">
        <v>0.01</v>
      </c>
      <c r="H66" s="211">
        <v>0.01</v>
      </c>
      <c r="I66" s="103"/>
      <c r="J66" s="103"/>
      <c r="K66" s="104"/>
      <c r="L66" s="101"/>
      <c r="M66" s="101"/>
      <c r="N66" s="101"/>
    </row>
    <row r="67" spans="2:14" ht="12.75" thickBot="1">
      <c r="B67" s="359" t="s">
        <v>99</v>
      </c>
      <c r="C67" s="360"/>
      <c r="D67" s="105"/>
      <c r="E67" s="106">
        <f>SUM(E63:E66)</f>
        <v>1154</v>
      </c>
      <c r="F67" s="106">
        <f>SUM(F63:F66)</f>
        <v>891</v>
      </c>
      <c r="G67" s="212">
        <v>0.78</v>
      </c>
      <c r="H67" s="213">
        <v>0.78</v>
      </c>
      <c r="I67" s="107"/>
      <c r="J67" s="87"/>
      <c r="K67" s="87"/>
      <c r="L67" s="87"/>
      <c r="M67" s="87"/>
      <c r="N67" s="87"/>
    </row>
    <row r="68" spans="2:14" ht="5.25" customHeight="1" thickTop="1" thickBot="1">
      <c r="B68" s="108"/>
      <c r="C68" s="109"/>
      <c r="D68" s="110"/>
      <c r="E68" s="111"/>
      <c r="F68" s="111"/>
      <c r="G68" s="111"/>
      <c r="H68" s="112"/>
      <c r="I68" s="86"/>
      <c r="J68" s="87"/>
      <c r="K68" s="87"/>
      <c r="L68" s="87"/>
      <c r="M68" s="87"/>
      <c r="N68" s="87"/>
    </row>
    <row r="69" spans="2:14">
      <c r="B69" s="86"/>
      <c r="C69" s="86"/>
      <c r="D69" s="113"/>
      <c r="E69" s="86"/>
      <c r="F69" s="86"/>
      <c r="G69" s="86"/>
      <c r="H69" s="86"/>
      <c r="I69" s="86"/>
      <c r="J69" s="87"/>
      <c r="K69" s="87"/>
      <c r="L69" s="87"/>
      <c r="M69" s="87"/>
      <c r="N69" s="87"/>
    </row>
    <row r="70" spans="2:14">
      <c r="B70" s="124"/>
      <c r="C70" s="361" t="s">
        <v>108</v>
      </c>
      <c r="D70" s="361"/>
      <c r="E70" s="361"/>
      <c r="F70" s="361"/>
      <c r="G70" s="361"/>
      <c r="H70" s="361"/>
      <c r="I70" s="361"/>
      <c r="J70" s="361"/>
      <c r="K70" s="361"/>
      <c r="L70" s="361"/>
      <c r="M70" s="361"/>
      <c r="N70" s="361"/>
    </row>
    <row r="71" spans="2:14">
      <c r="B71" s="124"/>
      <c r="C71" s="362" t="s">
        <v>109</v>
      </c>
      <c r="D71" s="362"/>
      <c r="E71" s="362"/>
      <c r="F71" s="362"/>
      <c r="G71" s="362"/>
      <c r="H71" s="362"/>
      <c r="I71" s="362"/>
      <c r="J71" s="362"/>
      <c r="K71" s="362"/>
      <c r="L71" s="362"/>
      <c r="M71" s="362"/>
      <c r="N71" s="362"/>
    </row>
    <row r="72" spans="2:14">
      <c r="B72" s="125"/>
      <c r="C72" s="361" t="s">
        <v>194</v>
      </c>
      <c r="D72" s="361"/>
      <c r="E72" s="361"/>
      <c r="F72" s="361"/>
      <c r="G72" s="361"/>
      <c r="H72" s="361"/>
      <c r="I72" s="361"/>
      <c r="J72" s="361"/>
      <c r="K72" s="361"/>
      <c r="L72" s="361"/>
      <c r="M72" s="361"/>
      <c r="N72" s="361"/>
    </row>
    <row r="73" spans="2:14">
      <c r="B73" s="125"/>
      <c r="C73" s="270"/>
      <c r="D73" s="127"/>
      <c r="E73" s="127"/>
      <c r="F73" s="127"/>
      <c r="G73" s="127"/>
      <c r="H73" s="127"/>
      <c r="I73" s="127"/>
      <c r="J73" s="127"/>
      <c r="K73" s="127"/>
      <c r="L73" s="127"/>
      <c r="M73" s="127"/>
      <c r="N73" s="127"/>
    </row>
    <row r="74" spans="2:14" ht="33.75" customHeight="1">
      <c r="B74" s="125"/>
      <c r="C74" s="363" t="s">
        <v>110</v>
      </c>
      <c r="D74" s="363"/>
      <c r="E74" s="363"/>
      <c r="F74" s="363"/>
      <c r="G74" s="363"/>
      <c r="H74" s="363"/>
      <c r="I74" s="363"/>
      <c r="J74" s="363"/>
      <c r="K74" s="363"/>
      <c r="L74" s="363"/>
      <c r="M74" s="363"/>
      <c r="N74" s="363"/>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7" orientation="landscape" r:id="rId1"/>
  <headerFooter>
    <oddFooter>&amp;LActivision Blizzard, Inc.&amp;R&amp;P of &amp;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showGridLines="0" view="pageBreakPreview" zoomScale="115" zoomScaleNormal="100" zoomScaleSheetLayoutView="115" zoomScalePageLayoutView="68" workbookViewId="0">
      <pane xSplit="4" ySplit="7" topLeftCell="E8" activePane="bottomRight" state="frozen"/>
      <selection activeCell="A9" sqref="A9:R9"/>
      <selection pane="topRight" activeCell="A9" sqref="A9:R9"/>
      <selection pane="bottomLeft" activeCell="A9" sqref="A9:R9"/>
      <selection pane="bottomRight" activeCell="E8" sqref="E8"/>
    </sheetView>
  </sheetViews>
  <sheetFormatPr defaultColWidth="8.85546875" defaultRowHeight="12.75"/>
  <cols>
    <col min="1" max="3" width="2.7109375" style="5" customWidth="1"/>
    <col min="4" max="4" width="59.140625" style="5" customWidth="1"/>
    <col min="5" max="16" width="10" style="27" customWidth="1"/>
    <col min="17" max="17" width="1.42578125" style="27" customWidth="1"/>
    <col min="18" max="16384" width="8.85546875" style="27"/>
  </cols>
  <sheetData>
    <row r="1" spans="1:21" s="31" customFormat="1" ht="15" customHeight="1" collapsed="1">
      <c r="A1" s="351" t="s">
        <v>36</v>
      </c>
      <c r="B1" s="351"/>
      <c r="C1" s="351"/>
      <c r="D1" s="351"/>
      <c r="E1" s="351"/>
      <c r="F1" s="351"/>
      <c r="G1" s="351"/>
      <c r="H1" s="351"/>
      <c r="I1" s="351"/>
      <c r="J1" s="351"/>
      <c r="K1" s="351"/>
      <c r="L1" s="351"/>
      <c r="M1" s="351"/>
      <c r="N1" s="351"/>
      <c r="O1" s="351"/>
      <c r="P1" s="351"/>
      <c r="Q1" s="351"/>
    </row>
    <row r="2" spans="1:21" s="31" customFormat="1" ht="15" customHeight="1">
      <c r="A2" s="351" t="s">
        <v>25</v>
      </c>
      <c r="B2" s="351"/>
      <c r="C2" s="351"/>
      <c r="D2" s="351"/>
      <c r="E2" s="351"/>
      <c r="F2" s="351"/>
      <c r="G2" s="351"/>
      <c r="H2" s="351"/>
      <c r="I2" s="351"/>
      <c r="J2" s="351"/>
      <c r="K2" s="351"/>
      <c r="L2" s="351"/>
      <c r="M2" s="351"/>
      <c r="N2" s="351"/>
      <c r="O2" s="351"/>
      <c r="P2" s="351"/>
      <c r="Q2" s="351"/>
    </row>
    <row r="3" spans="1:21" s="31" customFormat="1" ht="15" customHeight="1">
      <c r="A3" s="351" t="s">
        <v>24</v>
      </c>
      <c r="B3" s="351"/>
      <c r="C3" s="351"/>
      <c r="D3" s="351"/>
      <c r="E3" s="351"/>
      <c r="F3" s="351"/>
      <c r="G3" s="351"/>
      <c r="H3" s="351"/>
      <c r="I3" s="351"/>
      <c r="J3" s="351"/>
      <c r="K3" s="351"/>
      <c r="L3" s="351"/>
      <c r="M3" s="351"/>
      <c r="N3" s="351"/>
      <c r="O3" s="351"/>
      <c r="P3" s="351"/>
      <c r="Q3" s="351"/>
      <c r="U3" s="30"/>
    </row>
    <row r="5" spans="1:21">
      <c r="A5" s="20" t="s">
        <v>115</v>
      </c>
    </row>
    <row r="6" spans="1:21">
      <c r="E6" s="174" t="s">
        <v>3</v>
      </c>
      <c r="F6" s="174" t="s">
        <v>4</v>
      </c>
      <c r="G6" s="174" t="s">
        <v>5</v>
      </c>
      <c r="H6" s="174" t="s">
        <v>6</v>
      </c>
      <c r="I6" s="174" t="s">
        <v>3</v>
      </c>
      <c r="J6" s="174" t="s">
        <v>4</v>
      </c>
      <c r="K6" s="174" t="s">
        <v>5</v>
      </c>
      <c r="L6" s="174" t="s">
        <v>6</v>
      </c>
      <c r="M6" s="174" t="s">
        <v>3</v>
      </c>
      <c r="N6" s="174" t="s">
        <v>4</v>
      </c>
      <c r="O6" s="174" t="s">
        <v>5</v>
      </c>
      <c r="P6" s="174" t="s">
        <v>6</v>
      </c>
    </row>
    <row r="7" spans="1:21">
      <c r="A7" s="39"/>
      <c r="B7" s="39"/>
      <c r="C7" s="39"/>
      <c r="D7" s="39"/>
      <c r="E7" s="175" t="s">
        <v>183</v>
      </c>
      <c r="F7" s="175" t="s">
        <v>183</v>
      </c>
      <c r="G7" s="175" t="s">
        <v>183</v>
      </c>
      <c r="H7" s="175" t="s">
        <v>183</v>
      </c>
      <c r="I7" s="175" t="s">
        <v>204</v>
      </c>
      <c r="J7" s="175" t="s">
        <v>204</v>
      </c>
      <c r="K7" s="175" t="s">
        <v>204</v>
      </c>
      <c r="L7" s="175" t="s">
        <v>204</v>
      </c>
      <c r="M7" s="175" t="s">
        <v>241</v>
      </c>
      <c r="N7" s="175" t="s">
        <v>241</v>
      </c>
      <c r="O7" s="175" t="s">
        <v>241</v>
      </c>
      <c r="P7" s="175" t="s">
        <v>241</v>
      </c>
    </row>
    <row r="8" spans="1:21" ht="5.25" customHeight="1">
      <c r="A8" s="6"/>
      <c r="B8" s="6"/>
      <c r="C8" s="6"/>
      <c r="D8" s="6"/>
      <c r="E8" s="172"/>
      <c r="F8" s="172"/>
      <c r="G8" s="172"/>
      <c r="H8" s="172"/>
      <c r="I8" s="172"/>
      <c r="J8" s="172"/>
      <c r="K8" s="172"/>
      <c r="L8" s="172"/>
      <c r="M8" s="172"/>
      <c r="N8" s="172"/>
      <c r="O8" s="172"/>
      <c r="P8" s="172"/>
    </row>
    <row r="9" spans="1:21">
      <c r="A9" s="8"/>
      <c r="B9" s="1" t="s">
        <v>161</v>
      </c>
      <c r="C9" s="9"/>
      <c r="D9" s="8"/>
      <c r="E9" s="176">
        <v>1172</v>
      </c>
      <c r="F9" s="176">
        <v>1075</v>
      </c>
      <c r="G9" s="176">
        <v>841</v>
      </c>
      <c r="H9" s="176">
        <v>1768</v>
      </c>
      <c r="I9" s="176">
        <v>1324</v>
      </c>
      <c r="J9" s="176">
        <v>1050</v>
      </c>
      <c r="K9" s="176">
        <v>691</v>
      </c>
      <c r="L9" s="176">
        <v>1518</v>
      </c>
      <c r="M9" s="176">
        <v>1111</v>
      </c>
      <c r="N9" s="176">
        <v>970</v>
      </c>
      <c r="O9" s="176">
        <v>753</v>
      </c>
      <c r="P9" s="176">
        <v>1575</v>
      </c>
    </row>
    <row r="10" spans="1:21">
      <c r="A10" s="8"/>
      <c r="B10" s="1" t="s">
        <v>160</v>
      </c>
      <c r="C10" s="9"/>
      <c r="D10" s="8"/>
      <c r="E10" s="176"/>
      <c r="F10" s="176"/>
      <c r="G10" s="176"/>
      <c r="H10" s="176"/>
      <c r="I10" s="176"/>
      <c r="J10" s="176"/>
      <c r="K10" s="176"/>
      <c r="L10" s="176"/>
      <c r="M10" s="176"/>
      <c r="N10" s="176"/>
      <c r="O10" s="176"/>
      <c r="P10" s="176"/>
    </row>
    <row r="11" spans="1:21" s="43" customFormat="1">
      <c r="A11" s="10"/>
      <c r="C11" s="2" t="s">
        <v>169</v>
      </c>
      <c r="D11" s="10"/>
      <c r="E11" s="177">
        <v>257</v>
      </c>
      <c r="F11" s="177">
        <v>229</v>
      </c>
      <c r="G11" s="177">
        <v>146</v>
      </c>
      <c r="H11" s="177">
        <v>483</v>
      </c>
      <c r="I11" s="177">
        <v>260</v>
      </c>
      <c r="J11" s="177">
        <v>179</v>
      </c>
      <c r="K11" s="177">
        <v>111</v>
      </c>
      <c r="L11" s="177">
        <v>502</v>
      </c>
      <c r="M11" s="177">
        <v>225</v>
      </c>
      <c r="N11" s="177">
        <v>187</v>
      </c>
      <c r="O11" s="177">
        <v>156</v>
      </c>
      <c r="P11" s="177">
        <v>432</v>
      </c>
    </row>
    <row r="12" spans="1:21" s="43" customFormat="1">
      <c r="A12" s="10"/>
      <c r="C12" s="2" t="s">
        <v>247</v>
      </c>
      <c r="D12" s="10"/>
      <c r="E12" s="177">
        <f>59+10</f>
        <v>69</v>
      </c>
      <c r="F12" s="177">
        <f>64+7</f>
        <v>71</v>
      </c>
      <c r="G12" s="177">
        <f>56+6</f>
        <v>62</v>
      </c>
      <c r="H12" s="177">
        <f>53+7</f>
        <v>60</v>
      </c>
      <c r="I12" s="177">
        <v>57</v>
      </c>
      <c r="J12" s="177">
        <v>54</v>
      </c>
      <c r="K12" s="177">
        <v>43</v>
      </c>
      <c r="L12" s="177">
        <v>50</v>
      </c>
      <c r="M12" s="177">
        <v>58</v>
      </c>
      <c r="N12" s="177">
        <v>56</v>
      </c>
      <c r="O12" s="177">
        <v>56</v>
      </c>
      <c r="P12" s="177">
        <v>61</v>
      </c>
    </row>
    <row r="13" spans="1:21" s="43" customFormat="1">
      <c r="A13" s="10"/>
      <c r="C13" s="2" t="s">
        <v>167</v>
      </c>
      <c r="D13" s="10"/>
      <c r="E13" s="177">
        <v>31</v>
      </c>
      <c r="F13" s="177">
        <v>57</v>
      </c>
      <c r="G13" s="177">
        <v>19</v>
      </c>
      <c r="H13" s="177">
        <v>87</v>
      </c>
      <c r="I13" s="177">
        <v>61</v>
      </c>
      <c r="J13" s="177">
        <v>38</v>
      </c>
      <c r="K13" s="177">
        <v>16</v>
      </c>
      <c r="L13" s="177">
        <v>72</v>
      </c>
      <c r="M13" s="177">
        <v>57</v>
      </c>
      <c r="N13" s="177">
        <v>46</v>
      </c>
      <c r="O13" s="177">
        <v>34</v>
      </c>
      <c r="P13" s="177">
        <v>124</v>
      </c>
    </row>
    <row r="14" spans="1:21" s="43" customFormat="1">
      <c r="A14" s="10"/>
      <c r="C14" s="2" t="s">
        <v>168</v>
      </c>
      <c r="D14" s="10"/>
      <c r="E14" s="177">
        <v>7</v>
      </c>
      <c r="F14" s="177">
        <v>20</v>
      </c>
      <c r="G14" s="177">
        <v>10</v>
      </c>
      <c r="H14" s="177">
        <v>52</v>
      </c>
      <c r="I14" s="177">
        <v>38</v>
      </c>
      <c r="J14" s="177">
        <v>14</v>
      </c>
      <c r="K14" s="177">
        <v>5</v>
      </c>
      <c r="L14" s="177">
        <v>31</v>
      </c>
      <c r="M14" s="177">
        <v>2</v>
      </c>
      <c r="N14" s="177">
        <v>11</v>
      </c>
      <c r="O14" s="177">
        <v>7</v>
      </c>
      <c r="P14" s="177">
        <v>14</v>
      </c>
    </row>
    <row r="15" spans="1:21">
      <c r="A15" s="10"/>
      <c r="B15" s="10"/>
      <c r="C15" s="6" t="s">
        <v>37</v>
      </c>
      <c r="D15" s="10"/>
      <c r="E15" s="178">
        <f>124-10</f>
        <v>114</v>
      </c>
      <c r="F15" s="178">
        <f>152-7</f>
        <v>145</v>
      </c>
      <c r="G15" s="178">
        <f>131-6</f>
        <v>125</v>
      </c>
      <c r="H15" s="178">
        <f>229-7</f>
        <v>222</v>
      </c>
      <c r="I15" s="178">
        <v>125</v>
      </c>
      <c r="J15" s="178">
        <v>123</v>
      </c>
      <c r="K15" s="178">
        <v>140</v>
      </c>
      <c r="L15" s="178">
        <v>197</v>
      </c>
      <c r="M15" s="178">
        <v>143</v>
      </c>
      <c r="N15" s="178">
        <v>112</v>
      </c>
      <c r="O15" s="178">
        <v>131</v>
      </c>
      <c r="P15" s="178">
        <v>184</v>
      </c>
    </row>
    <row r="16" spans="1:21">
      <c r="A16" s="10"/>
      <c r="B16" s="10"/>
      <c r="C16" s="6" t="s">
        <v>38</v>
      </c>
      <c r="D16" s="10"/>
      <c r="E16" s="178">
        <v>79</v>
      </c>
      <c r="F16" s="178">
        <v>136</v>
      </c>
      <c r="G16" s="178">
        <v>131</v>
      </c>
      <c r="H16" s="178">
        <v>232</v>
      </c>
      <c r="I16" s="178">
        <v>107</v>
      </c>
      <c r="J16" s="178">
        <v>116</v>
      </c>
      <c r="K16" s="178">
        <v>144</v>
      </c>
      <c r="L16" s="178">
        <v>239</v>
      </c>
      <c r="M16" s="178">
        <v>104</v>
      </c>
      <c r="N16" s="178">
        <v>141</v>
      </c>
      <c r="O16" s="178">
        <v>221</v>
      </c>
      <c r="P16" s="178">
        <v>247</v>
      </c>
    </row>
    <row r="17" spans="1:19" ht="15">
      <c r="A17" s="10"/>
      <c r="B17" s="10"/>
      <c r="C17" s="6" t="s">
        <v>39</v>
      </c>
      <c r="D17" s="10"/>
      <c r="E17" s="179">
        <v>102</v>
      </c>
      <c r="F17" s="179">
        <v>190</v>
      </c>
      <c r="G17" s="179">
        <v>121</v>
      </c>
      <c r="H17" s="179">
        <v>148</v>
      </c>
      <c r="I17" s="179">
        <v>89</v>
      </c>
      <c r="J17" s="179">
        <v>96</v>
      </c>
      <c r="K17" s="179">
        <v>162</v>
      </c>
      <c r="L17" s="179">
        <v>143</v>
      </c>
      <c r="M17" s="179">
        <v>95</v>
      </c>
      <c r="N17" s="179">
        <v>107</v>
      </c>
      <c r="O17" s="179">
        <v>140</v>
      </c>
      <c r="P17" s="179">
        <v>75</v>
      </c>
    </row>
    <row r="18" spans="1:19" ht="15">
      <c r="A18" s="10"/>
      <c r="B18" s="10"/>
      <c r="C18" s="10"/>
      <c r="D18" s="10" t="s">
        <v>159</v>
      </c>
      <c r="E18" s="179">
        <f t="shared" ref="E18:P18" si="0">SUM(E11:E17)</f>
        <v>659</v>
      </c>
      <c r="F18" s="179">
        <f t="shared" si="0"/>
        <v>848</v>
      </c>
      <c r="G18" s="179">
        <f t="shared" si="0"/>
        <v>614</v>
      </c>
      <c r="H18" s="179">
        <f t="shared" si="0"/>
        <v>1284</v>
      </c>
      <c r="I18" s="179">
        <f t="shared" si="0"/>
        <v>737</v>
      </c>
      <c r="J18" s="179">
        <f t="shared" si="0"/>
        <v>620</v>
      </c>
      <c r="K18" s="179">
        <f t="shared" si="0"/>
        <v>621</v>
      </c>
      <c r="L18" s="179">
        <f t="shared" si="0"/>
        <v>1234</v>
      </c>
      <c r="M18" s="179">
        <f t="shared" si="0"/>
        <v>684</v>
      </c>
      <c r="N18" s="179">
        <f t="shared" si="0"/>
        <v>660</v>
      </c>
      <c r="O18" s="179">
        <f t="shared" si="0"/>
        <v>745</v>
      </c>
      <c r="P18" s="179">
        <f t="shared" si="0"/>
        <v>1137</v>
      </c>
    </row>
    <row r="19" spans="1:19">
      <c r="A19" s="11"/>
      <c r="B19" s="25" t="s">
        <v>1</v>
      </c>
      <c r="C19" s="3"/>
      <c r="D19" s="11"/>
      <c r="E19" s="180">
        <f t="shared" ref="E19:P19" si="1">+E9-E18</f>
        <v>513</v>
      </c>
      <c r="F19" s="180">
        <f t="shared" si="1"/>
        <v>227</v>
      </c>
      <c r="G19" s="180">
        <f t="shared" si="1"/>
        <v>227</v>
      </c>
      <c r="H19" s="180">
        <f t="shared" si="1"/>
        <v>484</v>
      </c>
      <c r="I19" s="180">
        <f t="shared" si="1"/>
        <v>587</v>
      </c>
      <c r="J19" s="180">
        <f t="shared" si="1"/>
        <v>430</v>
      </c>
      <c r="K19" s="180">
        <f t="shared" si="1"/>
        <v>70</v>
      </c>
      <c r="L19" s="180">
        <f t="shared" si="1"/>
        <v>284</v>
      </c>
      <c r="M19" s="180">
        <f t="shared" si="1"/>
        <v>427</v>
      </c>
      <c r="N19" s="180">
        <f t="shared" si="1"/>
        <v>310</v>
      </c>
      <c r="O19" s="180">
        <f t="shared" si="1"/>
        <v>8</v>
      </c>
      <c r="P19" s="180">
        <f t="shared" si="1"/>
        <v>438</v>
      </c>
    </row>
    <row r="20" spans="1:19" ht="15">
      <c r="A20" s="12"/>
      <c r="B20" s="2" t="s">
        <v>255</v>
      </c>
      <c r="C20" s="12"/>
      <c r="D20" s="12"/>
      <c r="E20" s="179">
        <v>1</v>
      </c>
      <c r="F20" s="179">
        <v>2</v>
      </c>
      <c r="G20" s="179">
        <v>1</v>
      </c>
      <c r="H20" s="179">
        <v>3</v>
      </c>
      <c r="I20" s="179">
        <v>2</v>
      </c>
      <c r="J20" s="179">
        <v>0</v>
      </c>
      <c r="K20" s="179">
        <v>-4</v>
      </c>
      <c r="L20" s="179">
        <v>-51</v>
      </c>
      <c r="M20" s="179">
        <v>-51</v>
      </c>
      <c r="N20" s="179">
        <v>-50</v>
      </c>
      <c r="O20" s="179">
        <v>-51</v>
      </c>
      <c r="P20" s="179">
        <v>-50</v>
      </c>
    </row>
    <row r="21" spans="1:19">
      <c r="A21" s="12"/>
      <c r="B21" s="22" t="s">
        <v>263</v>
      </c>
      <c r="C21" s="4"/>
      <c r="D21" s="12"/>
      <c r="E21" s="178">
        <f t="shared" ref="E21" si="2">SUM(E19:E20)</f>
        <v>514</v>
      </c>
      <c r="F21" s="178">
        <f t="shared" ref="F21:G21" si="3">SUM(F19:F20)</f>
        <v>229</v>
      </c>
      <c r="G21" s="178">
        <f t="shared" si="3"/>
        <v>228</v>
      </c>
      <c r="H21" s="178">
        <f t="shared" ref="H21:I21" si="4">SUM(H19:H20)</f>
        <v>487</v>
      </c>
      <c r="I21" s="178">
        <f t="shared" si="4"/>
        <v>589</v>
      </c>
      <c r="J21" s="178">
        <f t="shared" ref="J21:K21" si="5">SUM(J19:J20)</f>
        <v>430</v>
      </c>
      <c r="K21" s="178">
        <f t="shared" si="5"/>
        <v>66</v>
      </c>
      <c r="L21" s="178">
        <f t="shared" ref="L21:M21" si="6">SUM(L19:L20)</f>
        <v>233</v>
      </c>
      <c r="M21" s="178">
        <f t="shared" si="6"/>
        <v>376</v>
      </c>
      <c r="N21" s="178">
        <f t="shared" ref="N21:O21" si="7">SUM(N19:N20)</f>
        <v>260</v>
      </c>
      <c r="O21" s="178">
        <f t="shared" si="7"/>
        <v>-43</v>
      </c>
      <c r="P21" s="178">
        <f t="shared" ref="P21" si="8">SUM(P19:P20)</f>
        <v>388</v>
      </c>
    </row>
    <row r="22" spans="1:19" ht="15">
      <c r="A22" s="12"/>
      <c r="B22" s="2" t="s">
        <v>264</v>
      </c>
      <c r="C22" s="4"/>
      <c r="D22" s="12"/>
      <c r="E22" s="179">
        <v>130</v>
      </c>
      <c r="F22" s="179">
        <v>44</v>
      </c>
      <c r="G22" s="179">
        <v>2</v>
      </c>
      <c r="H22" s="179">
        <v>133</v>
      </c>
      <c r="I22" s="179">
        <v>133</v>
      </c>
      <c r="J22" s="179">
        <v>106</v>
      </c>
      <c r="K22" s="179">
        <v>10</v>
      </c>
      <c r="L22" s="179">
        <v>59</v>
      </c>
      <c r="M22" s="179">
        <v>83</v>
      </c>
      <c r="N22" s="179">
        <v>56</v>
      </c>
      <c r="O22" s="179">
        <v>-20</v>
      </c>
      <c r="P22" s="179">
        <v>27</v>
      </c>
    </row>
    <row r="23" spans="1:19" ht="15">
      <c r="A23" s="9"/>
      <c r="B23" s="25" t="s">
        <v>2</v>
      </c>
      <c r="C23" s="9"/>
      <c r="D23" s="9"/>
      <c r="E23" s="181">
        <f t="shared" ref="E23:G23" si="9">E21-E22</f>
        <v>384</v>
      </c>
      <c r="F23" s="181">
        <f t="shared" si="9"/>
        <v>185</v>
      </c>
      <c r="G23" s="181">
        <f t="shared" si="9"/>
        <v>226</v>
      </c>
      <c r="H23" s="181">
        <f t="shared" ref="H23:I23" si="10">H21-H22</f>
        <v>354</v>
      </c>
      <c r="I23" s="181">
        <f t="shared" si="10"/>
        <v>456</v>
      </c>
      <c r="J23" s="181">
        <f t="shared" ref="J23:K23" si="11">J21-J22</f>
        <v>324</v>
      </c>
      <c r="K23" s="181">
        <f t="shared" si="11"/>
        <v>56</v>
      </c>
      <c r="L23" s="181">
        <f t="shared" ref="L23:M23" si="12">L21-L22</f>
        <v>174</v>
      </c>
      <c r="M23" s="181">
        <f t="shared" si="12"/>
        <v>293</v>
      </c>
      <c r="N23" s="181">
        <f t="shared" ref="N23:O23" si="13">N21-N22</f>
        <v>204</v>
      </c>
      <c r="O23" s="181">
        <f t="shared" si="13"/>
        <v>-23</v>
      </c>
      <c r="P23" s="181">
        <f t="shared" ref="P23" si="14">P21-P22</f>
        <v>361</v>
      </c>
    </row>
    <row r="24" spans="1:19" ht="24.75" customHeight="1">
      <c r="A24" s="10"/>
      <c r="B24" s="352" t="s">
        <v>203</v>
      </c>
      <c r="C24" s="352"/>
      <c r="D24" s="352"/>
      <c r="E24" s="278">
        <v>377</v>
      </c>
      <c r="F24" s="278">
        <v>181</v>
      </c>
      <c r="G24" s="278">
        <v>221</v>
      </c>
      <c r="H24" s="278">
        <v>346</v>
      </c>
      <c r="I24" s="278">
        <v>446</v>
      </c>
      <c r="J24" s="278">
        <v>318</v>
      </c>
      <c r="K24" s="278">
        <v>55</v>
      </c>
      <c r="L24" s="278">
        <v>168</v>
      </c>
      <c r="M24" s="278">
        <v>285</v>
      </c>
      <c r="N24" s="278">
        <v>200</v>
      </c>
      <c r="O24" s="278">
        <v>-23</v>
      </c>
      <c r="P24" s="278">
        <v>355</v>
      </c>
      <c r="Q24" s="279"/>
      <c r="R24" s="279"/>
    </row>
    <row r="25" spans="1:19" ht="24" customHeight="1">
      <c r="A25" s="9"/>
      <c r="B25" s="25"/>
      <c r="C25" s="9"/>
      <c r="D25" s="9"/>
      <c r="E25" s="244"/>
      <c r="F25" s="244"/>
      <c r="G25" s="244"/>
      <c r="H25" s="244"/>
      <c r="I25" s="244"/>
      <c r="J25" s="244"/>
      <c r="K25" s="244"/>
      <c r="L25" s="244"/>
      <c r="M25" s="244"/>
      <c r="N25" s="244"/>
      <c r="O25" s="244"/>
      <c r="P25" s="244"/>
    </row>
    <row r="26" spans="1:19">
      <c r="A26" s="32"/>
      <c r="B26" s="29" t="s">
        <v>29</v>
      </c>
      <c r="C26" s="29"/>
      <c r="D26" s="29"/>
      <c r="E26" s="182"/>
      <c r="F26" s="182"/>
      <c r="G26" s="182"/>
      <c r="H26" s="182"/>
      <c r="I26" s="182"/>
      <c r="J26" s="182"/>
      <c r="K26" s="182"/>
      <c r="L26" s="182"/>
      <c r="M26" s="182"/>
      <c r="N26" s="182"/>
      <c r="O26" s="182"/>
      <c r="P26" s="182"/>
    </row>
    <row r="27" spans="1:19">
      <c r="A27" s="32"/>
      <c r="B27" s="29"/>
      <c r="C27" s="28" t="s">
        <v>31</v>
      </c>
      <c r="D27" s="29"/>
      <c r="E27" s="184">
        <v>0.34</v>
      </c>
      <c r="F27" s="184">
        <v>0.16</v>
      </c>
      <c r="G27" s="184">
        <v>0.2</v>
      </c>
      <c r="H27" s="184">
        <v>0.31</v>
      </c>
      <c r="I27" s="184">
        <v>0.4</v>
      </c>
      <c r="J27" s="184">
        <v>0.28000000000000003</v>
      </c>
      <c r="K27" s="184">
        <v>0.05</v>
      </c>
      <c r="L27" s="184">
        <v>0.23</v>
      </c>
      <c r="M27" s="184">
        <v>0.4</v>
      </c>
      <c r="N27" s="184">
        <v>0.28000000000000003</v>
      </c>
      <c r="O27" s="184">
        <v>-0.03</v>
      </c>
      <c r="P27" s="184">
        <v>0.49</v>
      </c>
    </row>
    <row r="28" spans="1:19">
      <c r="A28" s="32"/>
      <c r="B28" s="29"/>
      <c r="C28" s="28" t="s">
        <v>32</v>
      </c>
      <c r="D28" s="29"/>
      <c r="E28" s="184">
        <v>0.33</v>
      </c>
      <c r="F28" s="184">
        <v>0.16</v>
      </c>
      <c r="G28" s="184">
        <v>0.2</v>
      </c>
      <c r="H28" s="184">
        <v>0.31</v>
      </c>
      <c r="I28" s="184">
        <v>0.4</v>
      </c>
      <c r="J28" s="184">
        <v>0.28000000000000003</v>
      </c>
      <c r="K28" s="184">
        <v>0.05</v>
      </c>
      <c r="L28" s="184">
        <v>0.22</v>
      </c>
      <c r="M28" s="184">
        <v>0.4</v>
      </c>
      <c r="N28" s="184">
        <v>0.28000000000000003</v>
      </c>
      <c r="O28" s="184">
        <v>-0.03</v>
      </c>
      <c r="P28" s="184">
        <v>0.49</v>
      </c>
      <c r="S28" s="237"/>
    </row>
    <row r="29" spans="1:19" ht="4.1500000000000004" customHeight="1">
      <c r="A29" s="32"/>
      <c r="B29" s="29"/>
      <c r="C29" s="29"/>
      <c r="D29" s="29"/>
      <c r="E29" s="185"/>
      <c r="F29" s="185"/>
      <c r="G29" s="185"/>
      <c r="H29" s="185"/>
      <c r="I29" s="185"/>
      <c r="J29" s="185"/>
      <c r="K29" s="185"/>
      <c r="L29" s="185"/>
      <c r="M29" s="185"/>
      <c r="N29" s="185"/>
      <c r="O29" s="185"/>
      <c r="P29" s="185"/>
    </row>
    <row r="30" spans="1:19" ht="15">
      <c r="A30" s="32"/>
      <c r="B30" s="5" t="s">
        <v>30</v>
      </c>
      <c r="C30" s="32"/>
      <c r="D30" s="29"/>
      <c r="E30" s="186"/>
      <c r="F30" s="186"/>
      <c r="G30" s="186"/>
      <c r="H30" s="186"/>
      <c r="I30" s="186"/>
      <c r="J30" s="186"/>
      <c r="K30" s="186"/>
      <c r="L30" s="186"/>
      <c r="M30" s="186"/>
      <c r="N30" s="186"/>
      <c r="O30" s="186"/>
      <c r="P30" s="186"/>
      <c r="S30" s="237"/>
    </row>
    <row r="31" spans="1:19">
      <c r="A31" s="32"/>
      <c r="B31" s="29"/>
      <c r="C31" s="18" t="s">
        <v>31</v>
      </c>
      <c r="D31" s="29"/>
      <c r="E31" s="187">
        <v>1120</v>
      </c>
      <c r="F31" s="187">
        <v>1109</v>
      </c>
      <c r="G31" s="187">
        <v>1109</v>
      </c>
      <c r="H31" s="187">
        <v>1111</v>
      </c>
      <c r="I31" s="187">
        <v>1113</v>
      </c>
      <c r="J31" s="187">
        <v>1118</v>
      </c>
      <c r="K31" s="187">
        <v>1122</v>
      </c>
      <c r="L31" s="187">
        <v>745</v>
      </c>
      <c r="M31" s="187">
        <v>709</v>
      </c>
      <c r="N31" s="187">
        <v>716</v>
      </c>
      <c r="O31" s="187">
        <v>718</v>
      </c>
      <c r="P31" s="187">
        <v>720</v>
      </c>
      <c r="S31" s="300"/>
    </row>
    <row r="32" spans="1:19">
      <c r="A32" s="32"/>
      <c r="B32" s="29"/>
      <c r="C32" s="18" t="s">
        <v>32</v>
      </c>
      <c r="D32" s="29"/>
      <c r="E32" s="187">
        <v>1127</v>
      </c>
      <c r="F32" s="187">
        <v>1115</v>
      </c>
      <c r="G32" s="187">
        <v>1114</v>
      </c>
      <c r="H32" s="187">
        <v>1115</v>
      </c>
      <c r="I32" s="187">
        <v>1120</v>
      </c>
      <c r="J32" s="187">
        <v>1127</v>
      </c>
      <c r="K32" s="187">
        <v>1134</v>
      </c>
      <c r="L32" s="187">
        <v>757</v>
      </c>
      <c r="M32" s="187">
        <v>721</v>
      </c>
      <c r="N32" s="187">
        <v>725</v>
      </c>
      <c r="O32" s="187">
        <v>718</v>
      </c>
      <c r="P32" s="187">
        <v>729</v>
      </c>
      <c r="S32" s="300"/>
    </row>
    <row r="33" spans="1:19" ht="15">
      <c r="A33" s="32"/>
      <c r="B33" s="29"/>
      <c r="C33" s="18" t="s">
        <v>220</v>
      </c>
      <c r="D33" s="29"/>
      <c r="E33" s="330">
        <v>19</v>
      </c>
      <c r="F33" s="330">
        <v>24</v>
      </c>
      <c r="G33" s="330">
        <v>27</v>
      </c>
      <c r="H33" s="330">
        <v>27</v>
      </c>
      <c r="I33" s="330">
        <v>26</v>
      </c>
      <c r="J33" s="330">
        <v>24</v>
      </c>
      <c r="K33" s="330">
        <v>24</v>
      </c>
      <c r="L33" s="330">
        <v>23</v>
      </c>
      <c r="M33" s="330">
        <v>17</v>
      </c>
      <c r="N33" s="330">
        <v>16</v>
      </c>
      <c r="O33" s="330">
        <v>14</v>
      </c>
      <c r="P33" s="330">
        <v>12</v>
      </c>
      <c r="S33" s="300"/>
    </row>
    <row r="34" spans="1:19">
      <c r="A34" s="32"/>
      <c r="B34" s="29"/>
      <c r="C34" s="18" t="s">
        <v>239</v>
      </c>
      <c r="D34" s="29"/>
      <c r="E34" s="41">
        <f t="shared" ref="E34:Q34" si="15">SUM(E32:E33)</f>
        <v>1146</v>
      </c>
      <c r="F34" s="41">
        <f t="shared" si="15"/>
        <v>1139</v>
      </c>
      <c r="G34" s="41">
        <f t="shared" si="15"/>
        <v>1141</v>
      </c>
      <c r="H34" s="41">
        <f t="shared" si="15"/>
        <v>1142</v>
      </c>
      <c r="I34" s="41">
        <f t="shared" si="15"/>
        <v>1146</v>
      </c>
      <c r="J34" s="41">
        <f t="shared" si="15"/>
        <v>1151</v>
      </c>
      <c r="K34" s="41">
        <f t="shared" si="15"/>
        <v>1158</v>
      </c>
      <c r="L34" s="41">
        <f t="shared" si="15"/>
        <v>780</v>
      </c>
      <c r="M34" s="41">
        <f t="shared" ref="M34:N34" si="16">SUM(M32:M33)</f>
        <v>738</v>
      </c>
      <c r="N34" s="41">
        <f t="shared" si="16"/>
        <v>741</v>
      </c>
      <c r="O34" s="41">
        <f t="shared" ref="O34:P34" si="17">SUM(O32:O33)</f>
        <v>732</v>
      </c>
      <c r="P34" s="41">
        <f t="shared" si="17"/>
        <v>741</v>
      </c>
      <c r="Q34" s="41">
        <f t="shared" si="15"/>
        <v>0</v>
      </c>
      <c r="S34" s="300"/>
    </row>
    <row r="35" spans="1:19">
      <c r="A35" s="32"/>
      <c r="B35" s="29"/>
      <c r="C35" s="18"/>
      <c r="D35" s="29"/>
      <c r="E35" s="301"/>
      <c r="F35" s="301"/>
      <c r="G35" s="301"/>
      <c r="H35" s="301"/>
      <c r="I35" s="301"/>
      <c r="J35" s="301"/>
      <c r="K35" s="301"/>
      <c r="L35" s="301"/>
      <c r="M35" s="301"/>
      <c r="N35" s="301"/>
      <c r="O35" s="301"/>
      <c r="P35" s="301"/>
    </row>
    <row r="36" spans="1:19">
      <c r="A36" s="20" t="s">
        <v>34</v>
      </c>
      <c r="B36" s="29"/>
      <c r="C36" s="18"/>
      <c r="D36" s="29"/>
      <c r="E36" s="188"/>
      <c r="F36" s="188"/>
      <c r="G36" s="188"/>
      <c r="H36" s="188"/>
      <c r="I36" s="188"/>
      <c r="J36" s="188"/>
      <c r="K36" s="188"/>
      <c r="L36" s="188"/>
      <c r="M36" s="188"/>
      <c r="N36" s="188"/>
      <c r="O36" s="188"/>
      <c r="P36" s="188"/>
    </row>
    <row r="37" spans="1:19">
      <c r="A37" s="32"/>
      <c r="B37" s="29"/>
      <c r="C37" s="18"/>
      <c r="D37" s="29"/>
      <c r="E37" s="174" t="str">
        <f t="shared" ref="E37:P37" si="18">E6</f>
        <v>Q1</v>
      </c>
      <c r="F37" s="174" t="str">
        <f t="shared" si="18"/>
        <v>Q2</v>
      </c>
      <c r="G37" s="174" t="str">
        <f t="shared" si="18"/>
        <v>Q3</v>
      </c>
      <c r="H37" s="174" t="str">
        <f t="shared" si="18"/>
        <v>Q4</v>
      </c>
      <c r="I37" s="174" t="str">
        <f t="shared" si="18"/>
        <v>Q1</v>
      </c>
      <c r="J37" s="174" t="str">
        <f t="shared" si="18"/>
        <v>Q2</v>
      </c>
      <c r="K37" s="174" t="str">
        <f t="shared" si="18"/>
        <v>Q3</v>
      </c>
      <c r="L37" s="174" t="str">
        <f t="shared" si="18"/>
        <v>Q4</v>
      </c>
      <c r="M37" s="174" t="str">
        <f t="shared" si="18"/>
        <v>Q1</v>
      </c>
      <c r="N37" s="174" t="str">
        <f t="shared" si="18"/>
        <v>Q2</v>
      </c>
      <c r="O37" s="174" t="str">
        <f t="shared" si="18"/>
        <v>Q3</v>
      </c>
      <c r="P37" s="174" t="str">
        <f t="shared" si="18"/>
        <v>Q4</v>
      </c>
    </row>
    <row r="38" spans="1:19">
      <c r="A38" s="32"/>
      <c r="B38" s="29"/>
      <c r="C38" s="18"/>
      <c r="D38" s="29"/>
      <c r="E38" s="175" t="str">
        <f t="shared" ref="E38:P38" si="19">E7</f>
        <v>CY12</v>
      </c>
      <c r="F38" s="175" t="str">
        <f t="shared" si="19"/>
        <v>CY12</v>
      </c>
      <c r="G38" s="175" t="str">
        <f t="shared" si="19"/>
        <v>CY12</v>
      </c>
      <c r="H38" s="175" t="str">
        <f t="shared" si="19"/>
        <v>CY12</v>
      </c>
      <c r="I38" s="175" t="str">
        <f t="shared" si="19"/>
        <v>CY13</v>
      </c>
      <c r="J38" s="175" t="str">
        <f t="shared" si="19"/>
        <v>CY13</v>
      </c>
      <c r="K38" s="175" t="str">
        <f t="shared" si="19"/>
        <v>CY13</v>
      </c>
      <c r="L38" s="175" t="str">
        <f t="shared" si="19"/>
        <v>CY13</v>
      </c>
      <c r="M38" s="175" t="str">
        <f t="shared" si="19"/>
        <v>CY14</v>
      </c>
      <c r="N38" s="175" t="str">
        <f t="shared" si="19"/>
        <v>CY14</v>
      </c>
      <c r="O38" s="175" t="str">
        <f t="shared" si="19"/>
        <v>CY14</v>
      </c>
      <c r="P38" s="175" t="str">
        <f t="shared" si="19"/>
        <v>CY14</v>
      </c>
    </row>
    <row r="39" spans="1:19" ht="7.5" customHeight="1">
      <c r="A39" s="32"/>
      <c r="B39" s="29"/>
      <c r="C39" s="18"/>
      <c r="D39" s="29"/>
      <c r="E39" s="189"/>
      <c r="F39" s="189"/>
      <c r="G39" s="189"/>
      <c r="H39" s="189"/>
      <c r="I39" s="189"/>
      <c r="J39" s="189"/>
      <c r="K39" s="189"/>
      <c r="L39" s="189"/>
      <c r="M39" s="189"/>
      <c r="N39" s="189"/>
      <c r="O39" s="189"/>
      <c r="P39" s="189"/>
    </row>
    <row r="40" spans="1:19" ht="16.5" customHeight="1">
      <c r="A40" s="32"/>
      <c r="B40" s="1" t="s">
        <v>160</v>
      </c>
      <c r="C40" s="18"/>
      <c r="D40" s="29"/>
      <c r="E40" s="189"/>
      <c r="F40" s="189"/>
      <c r="G40" s="189"/>
      <c r="H40" s="189"/>
      <c r="I40" s="189"/>
      <c r="J40" s="189"/>
      <c r="K40" s="189"/>
      <c r="L40" s="189"/>
      <c r="M40" s="189"/>
      <c r="N40" s="189"/>
      <c r="O40" s="189"/>
      <c r="P40" s="189"/>
    </row>
    <row r="41" spans="1:19" s="43" customFormat="1">
      <c r="A41" s="10"/>
      <c r="C41" s="2" t="s">
        <v>169</v>
      </c>
      <c r="D41" s="10"/>
      <c r="E41" s="190">
        <f t="shared" ref="E41:P41" si="20">E11/E$9</f>
        <v>0.21928327645051193</v>
      </c>
      <c r="F41" s="190">
        <f t="shared" si="20"/>
        <v>0.21302325581395348</v>
      </c>
      <c r="G41" s="190">
        <f t="shared" si="20"/>
        <v>0.17360285374554102</v>
      </c>
      <c r="H41" s="190">
        <f t="shared" si="20"/>
        <v>0.27319004524886875</v>
      </c>
      <c r="I41" s="190">
        <f t="shared" si="20"/>
        <v>0.19637462235649547</v>
      </c>
      <c r="J41" s="190">
        <f t="shared" si="20"/>
        <v>0.17047619047619048</v>
      </c>
      <c r="K41" s="190">
        <f t="shared" si="20"/>
        <v>0.16063675832127353</v>
      </c>
      <c r="L41" s="190">
        <f t="shared" si="20"/>
        <v>0.33069828722002637</v>
      </c>
      <c r="M41" s="190">
        <f t="shared" si="20"/>
        <v>0.20252025202520252</v>
      </c>
      <c r="N41" s="190">
        <f t="shared" si="20"/>
        <v>0.19278350515463918</v>
      </c>
      <c r="O41" s="190">
        <f t="shared" si="20"/>
        <v>0.20717131474103587</v>
      </c>
      <c r="P41" s="190">
        <f t="shared" si="20"/>
        <v>0.2742857142857143</v>
      </c>
    </row>
    <row r="42" spans="1:19" s="43" customFormat="1">
      <c r="A42" s="10"/>
      <c r="C42" s="2" t="s">
        <v>247</v>
      </c>
      <c r="D42" s="10"/>
      <c r="E42" s="190">
        <f t="shared" ref="E42:P42" si="21">E12/E$9</f>
        <v>5.8873720136518773E-2</v>
      </c>
      <c r="F42" s="190">
        <f t="shared" si="21"/>
        <v>6.6046511627906979E-2</v>
      </c>
      <c r="G42" s="190">
        <f t="shared" si="21"/>
        <v>7.3721759809750292E-2</v>
      </c>
      <c r="H42" s="190">
        <f t="shared" si="21"/>
        <v>3.3936651583710405E-2</v>
      </c>
      <c r="I42" s="190">
        <f t="shared" si="21"/>
        <v>4.3051359516616317E-2</v>
      </c>
      <c r="J42" s="190">
        <f t="shared" si="21"/>
        <v>5.1428571428571428E-2</v>
      </c>
      <c r="K42" s="190">
        <f t="shared" si="21"/>
        <v>6.2228654124457307E-2</v>
      </c>
      <c r="L42" s="190">
        <f t="shared" si="21"/>
        <v>3.2938076416337288E-2</v>
      </c>
      <c r="M42" s="190">
        <f t="shared" si="21"/>
        <v>5.2205220522052204E-2</v>
      </c>
      <c r="N42" s="190">
        <f t="shared" si="21"/>
        <v>5.7731958762886601E-2</v>
      </c>
      <c r="O42" s="190">
        <f t="shared" si="21"/>
        <v>7.4369189907038516E-2</v>
      </c>
      <c r="P42" s="190">
        <f t="shared" si="21"/>
        <v>3.8730158730158733E-2</v>
      </c>
    </row>
    <row r="43" spans="1:19" s="43" customFormat="1">
      <c r="A43" s="10"/>
      <c r="C43" s="2" t="s">
        <v>167</v>
      </c>
      <c r="D43" s="10"/>
      <c r="E43" s="190">
        <f t="shared" ref="E43:P43" si="22">E13/E$9</f>
        <v>2.6450511945392493E-2</v>
      </c>
      <c r="F43" s="190">
        <f t="shared" si="22"/>
        <v>5.3023255813953486E-2</v>
      </c>
      <c r="G43" s="190">
        <f t="shared" si="22"/>
        <v>2.2592152199762187E-2</v>
      </c>
      <c r="H43" s="190">
        <f t="shared" si="22"/>
        <v>4.9208144796380089E-2</v>
      </c>
      <c r="I43" s="190">
        <f t="shared" si="22"/>
        <v>4.6072507552870089E-2</v>
      </c>
      <c r="J43" s="190">
        <f t="shared" si="22"/>
        <v>3.619047619047619E-2</v>
      </c>
      <c r="K43" s="190">
        <f t="shared" si="22"/>
        <v>2.3154848046309694E-2</v>
      </c>
      <c r="L43" s="190">
        <f t="shared" si="22"/>
        <v>4.7430830039525688E-2</v>
      </c>
      <c r="M43" s="190">
        <f t="shared" si="22"/>
        <v>5.1305130513051307E-2</v>
      </c>
      <c r="N43" s="190">
        <f t="shared" si="22"/>
        <v>4.7422680412371132E-2</v>
      </c>
      <c r="O43" s="190">
        <f t="shared" si="22"/>
        <v>4.5152722443559098E-2</v>
      </c>
      <c r="P43" s="190">
        <f t="shared" si="22"/>
        <v>7.8730158730158734E-2</v>
      </c>
    </row>
    <row r="44" spans="1:19" s="43" customFormat="1">
      <c r="A44" s="10"/>
      <c r="C44" s="2" t="s">
        <v>168</v>
      </c>
      <c r="D44" s="10"/>
      <c r="E44" s="190">
        <f t="shared" ref="E44:P44" si="23">E14/E$9</f>
        <v>5.9726962457337888E-3</v>
      </c>
      <c r="F44" s="190">
        <f t="shared" si="23"/>
        <v>1.8604651162790697E-2</v>
      </c>
      <c r="G44" s="190">
        <f t="shared" si="23"/>
        <v>1.1890606420927468E-2</v>
      </c>
      <c r="H44" s="190">
        <f t="shared" si="23"/>
        <v>2.9411764705882353E-2</v>
      </c>
      <c r="I44" s="190">
        <f t="shared" si="23"/>
        <v>2.8700906344410877E-2</v>
      </c>
      <c r="J44" s="190">
        <f t="shared" si="23"/>
        <v>1.3333333333333334E-2</v>
      </c>
      <c r="K44" s="190">
        <f t="shared" si="23"/>
        <v>7.2358900144717797E-3</v>
      </c>
      <c r="L44" s="190">
        <f t="shared" si="23"/>
        <v>2.0421607378129116E-2</v>
      </c>
      <c r="M44" s="190">
        <f t="shared" si="23"/>
        <v>1.8001800180018001E-3</v>
      </c>
      <c r="N44" s="190">
        <f t="shared" si="23"/>
        <v>1.134020618556701E-2</v>
      </c>
      <c r="O44" s="190">
        <f t="shared" si="23"/>
        <v>9.2961487383798145E-3</v>
      </c>
      <c r="P44" s="190">
        <f t="shared" si="23"/>
        <v>8.8888888888888889E-3</v>
      </c>
    </row>
    <row r="45" spans="1:19">
      <c r="A45" s="10"/>
      <c r="B45" s="10"/>
      <c r="C45" s="6" t="s">
        <v>37</v>
      </c>
      <c r="D45" s="10"/>
      <c r="E45" s="190">
        <f t="shared" ref="E45:P45" si="24">E15/E$9</f>
        <v>9.7269624573378843E-2</v>
      </c>
      <c r="F45" s="190">
        <f t="shared" si="24"/>
        <v>0.13488372093023257</v>
      </c>
      <c r="G45" s="190">
        <f t="shared" si="24"/>
        <v>0.14863258026159334</v>
      </c>
      <c r="H45" s="190">
        <f t="shared" si="24"/>
        <v>0.1255656108597285</v>
      </c>
      <c r="I45" s="190">
        <f t="shared" si="24"/>
        <v>9.4410876132930519E-2</v>
      </c>
      <c r="J45" s="190">
        <f t="shared" si="24"/>
        <v>0.11714285714285715</v>
      </c>
      <c r="K45" s="190">
        <f t="shared" si="24"/>
        <v>0.20260492040520983</v>
      </c>
      <c r="L45" s="190">
        <f t="shared" si="24"/>
        <v>0.1297760210803689</v>
      </c>
      <c r="M45" s="190">
        <f t="shared" si="24"/>
        <v>0.12871287128712872</v>
      </c>
      <c r="N45" s="190">
        <f t="shared" si="24"/>
        <v>0.1154639175257732</v>
      </c>
      <c r="O45" s="190">
        <f t="shared" si="24"/>
        <v>0.17397078353253653</v>
      </c>
      <c r="P45" s="190">
        <f t="shared" si="24"/>
        <v>0.11682539682539683</v>
      </c>
    </row>
    <row r="46" spans="1:19">
      <c r="A46" s="10"/>
      <c r="B46" s="10"/>
      <c r="C46" s="6" t="s">
        <v>38</v>
      </c>
      <c r="D46" s="10"/>
      <c r="E46" s="190">
        <f t="shared" ref="E46:P46" si="25">E16/E$9</f>
        <v>6.7406143344709901E-2</v>
      </c>
      <c r="F46" s="190">
        <f t="shared" si="25"/>
        <v>0.12651162790697673</v>
      </c>
      <c r="G46" s="190">
        <f t="shared" si="25"/>
        <v>0.15576694411414982</v>
      </c>
      <c r="H46" s="190">
        <f t="shared" si="25"/>
        <v>0.13122171945701358</v>
      </c>
      <c r="I46" s="190">
        <f t="shared" si="25"/>
        <v>8.0815709969788513E-2</v>
      </c>
      <c r="J46" s="190">
        <f t="shared" si="25"/>
        <v>0.11047619047619048</v>
      </c>
      <c r="K46" s="190">
        <f t="shared" si="25"/>
        <v>0.20839363241678727</v>
      </c>
      <c r="L46" s="190">
        <f t="shared" si="25"/>
        <v>0.15744400527009222</v>
      </c>
      <c r="M46" s="190">
        <f t="shared" si="25"/>
        <v>9.3609360936093608E-2</v>
      </c>
      <c r="N46" s="190">
        <f t="shared" si="25"/>
        <v>0.14536082474226805</v>
      </c>
      <c r="O46" s="190">
        <f t="shared" si="25"/>
        <v>0.29349269588313415</v>
      </c>
      <c r="P46" s="190">
        <f t="shared" si="25"/>
        <v>0.15682539682539681</v>
      </c>
    </row>
    <row r="47" spans="1:19">
      <c r="A47" s="10"/>
      <c r="B47" s="10"/>
      <c r="C47" s="6" t="s">
        <v>39</v>
      </c>
      <c r="D47" s="10"/>
      <c r="E47" s="342">
        <f t="shared" ref="E47:P47" si="26">E17/E$9</f>
        <v>8.7030716723549492E-2</v>
      </c>
      <c r="F47" s="342">
        <f t="shared" si="26"/>
        <v>0.17674418604651163</v>
      </c>
      <c r="G47" s="342">
        <f t="shared" si="26"/>
        <v>0.14387633769322236</v>
      </c>
      <c r="H47" s="342">
        <f t="shared" si="26"/>
        <v>8.3710407239818999E-2</v>
      </c>
      <c r="I47" s="342">
        <f t="shared" si="26"/>
        <v>6.7220543806646521E-2</v>
      </c>
      <c r="J47" s="342">
        <f t="shared" si="26"/>
        <v>9.1428571428571428E-2</v>
      </c>
      <c r="K47" s="342">
        <f t="shared" si="26"/>
        <v>0.23444283646888567</v>
      </c>
      <c r="L47" s="342">
        <f t="shared" si="26"/>
        <v>9.420289855072464E-2</v>
      </c>
      <c r="M47" s="342">
        <f t="shared" si="26"/>
        <v>8.5508550855085505E-2</v>
      </c>
      <c r="N47" s="342">
        <f t="shared" si="26"/>
        <v>0.11030927835051546</v>
      </c>
      <c r="O47" s="342">
        <f t="shared" si="26"/>
        <v>0.18592297476759628</v>
      </c>
      <c r="P47" s="342">
        <f t="shared" si="26"/>
        <v>4.7619047619047616E-2</v>
      </c>
    </row>
    <row r="48" spans="1:19" ht="15">
      <c r="A48" s="10"/>
      <c r="B48" s="10"/>
      <c r="C48" s="10"/>
      <c r="D48" s="10" t="s">
        <v>159</v>
      </c>
      <c r="E48" s="191">
        <f t="shared" ref="E48:P48" si="27">E18/E$9</f>
        <v>0.5622866894197952</v>
      </c>
      <c r="F48" s="191">
        <f t="shared" si="27"/>
        <v>0.78883720930232559</v>
      </c>
      <c r="G48" s="191">
        <f t="shared" si="27"/>
        <v>0.73008323424494648</v>
      </c>
      <c r="H48" s="191">
        <f t="shared" si="27"/>
        <v>0.72624434389140269</v>
      </c>
      <c r="I48" s="191">
        <f t="shared" si="27"/>
        <v>0.55664652567975825</v>
      </c>
      <c r="J48" s="191">
        <f t="shared" si="27"/>
        <v>0.59047619047619049</v>
      </c>
      <c r="K48" s="191">
        <f t="shared" si="27"/>
        <v>0.89869753979739508</v>
      </c>
      <c r="L48" s="191">
        <f t="shared" si="27"/>
        <v>0.81291172595520422</v>
      </c>
      <c r="M48" s="191">
        <f t="shared" si="27"/>
        <v>0.61566156615661571</v>
      </c>
      <c r="N48" s="191">
        <f t="shared" si="27"/>
        <v>0.68041237113402064</v>
      </c>
      <c r="O48" s="191">
        <f t="shared" si="27"/>
        <v>0.98937583001328022</v>
      </c>
      <c r="P48" s="191">
        <f t="shared" si="27"/>
        <v>0.72190476190476194</v>
      </c>
    </row>
    <row r="49" spans="1:16">
      <c r="A49" s="11"/>
      <c r="B49" s="25" t="s">
        <v>1</v>
      </c>
      <c r="C49" s="3"/>
      <c r="D49" s="11"/>
      <c r="E49" s="192">
        <f t="shared" ref="E49:P49" si="28">E19/E$9</f>
        <v>0.4377133105802048</v>
      </c>
      <c r="F49" s="192">
        <f t="shared" si="28"/>
        <v>0.21116279069767441</v>
      </c>
      <c r="G49" s="192">
        <f t="shared" si="28"/>
        <v>0.26991676575505352</v>
      </c>
      <c r="H49" s="192">
        <f t="shared" si="28"/>
        <v>0.27375565610859731</v>
      </c>
      <c r="I49" s="192">
        <f t="shared" si="28"/>
        <v>0.44335347432024169</v>
      </c>
      <c r="J49" s="192">
        <f t="shared" si="28"/>
        <v>0.40952380952380951</v>
      </c>
      <c r="K49" s="192">
        <f t="shared" si="28"/>
        <v>0.10130246020260492</v>
      </c>
      <c r="L49" s="192">
        <f t="shared" si="28"/>
        <v>0.18708827404479578</v>
      </c>
      <c r="M49" s="192">
        <f t="shared" si="28"/>
        <v>0.38433843384338434</v>
      </c>
      <c r="N49" s="192">
        <f t="shared" si="28"/>
        <v>0.31958762886597936</v>
      </c>
      <c r="O49" s="192">
        <f t="shared" si="28"/>
        <v>1.0624169986719787E-2</v>
      </c>
      <c r="P49" s="192">
        <f t="shared" si="28"/>
        <v>0.27809523809523812</v>
      </c>
    </row>
    <row r="50" spans="1:16" ht="15">
      <c r="A50" s="12"/>
      <c r="B50" s="2" t="s">
        <v>255</v>
      </c>
      <c r="C50" s="12"/>
      <c r="D50" s="12"/>
      <c r="E50" s="191">
        <f t="shared" ref="E50:P50" si="29">E20/E$9</f>
        <v>8.5324232081911264E-4</v>
      </c>
      <c r="F50" s="191">
        <f t="shared" si="29"/>
        <v>1.8604651162790699E-3</v>
      </c>
      <c r="G50" s="191">
        <f t="shared" si="29"/>
        <v>1.1890606420927466E-3</v>
      </c>
      <c r="H50" s="191">
        <f t="shared" si="29"/>
        <v>1.6968325791855204E-3</v>
      </c>
      <c r="I50" s="191">
        <f t="shared" si="29"/>
        <v>1.5105740181268882E-3</v>
      </c>
      <c r="J50" s="191">
        <f t="shared" si="29"/>
        <v>0</v>
      </c>
      <c r="K50" s="191">
        <f t="shared" si="29"/>
        <v>-5.7887120115774236E-3</v>
      </c>
      <c r="L50" s="191">
        <f t="shared" si="29"/>
        <v>-3.3596837944664032E-2</v>
      </c>
      <c r="M50" s="191">
        <f t="shared" si="29"/>
        <v>-4.5904590459045908E-2</v>
      </c>
      <c r="N50" s="191">
        <f t="shared" si="29"/>
        <v>-5.1546391752577317E-2</v>
      </c>
      <c r="O50" s="191">
        <f t="shared" si="29"/>
        <v>-6.7729083665338641E-2</v>
      </c>
      <c r="P50" s="191">
        <f t="shared" si="29"/>
        <v>-3.1746031746031744E-2</v>
      </c>
    </row>
    <row r="51" spans="1:16">
      <c r="A51" s="12"/>
      <c r="B51" s="22" t="s">
        <v>263</v>
      </c>
      <c r="C51" s="4"/>
      <c r="D51" s="12"/>
      <c r="E51" s="190">
        <f t="shared" ref="E51:P51" si="30">E21/E$9</f>
        <v>0.43856655290102387</v>
      </c>
      <c r="F51" s="190">
        <f t="shared" si="30"/>
        <v>0.21302325581395348</v>
      </c>
      <c r="G51" s="190">
        <f t="shared" si="30"/>
        <v>0.27110582639714625</v>
      </c>
      <c r="H51" s="190">
        <f t="shared" si="30"/>
        <v>0.27545248868778283</v>
      </c>
      <c r="I51" s="190">
        <f t="shared" si="30"/>
        <v>0.44486404833836857</v>
      </c>
      <c r="J51" s="190">
        <f t="shared" si="30"/>
        <v>0.40952380952380951</v>
      </c>
      <c r="K51" s="190">
        <f t="shared" si="30"/>
        <v>9.5513748191027495E-2</v>
      </c>
      <c r="L51" s="190">
        <f t="shared" si="30"/>
        <v>0.15349143610013175</v>
      </c>
      <c r="M51" s="190">
        <f t="shared" si="30"/>
        <v>0.33843384338433841</v>
      </c>
      <c r="N51" s="190">
        <f t="shared" si="30"/>
        <v>0.26804123711340205</v>
      </c>
      <c r="O51" s="190">
        <f t="shared" si="30"/>
        <v>-5.7104913678618856E-2</v>
      </c>
      <c r="P51" s="190">
        <f t="shared" si="30"/>
        <v>0.24634920634920635</v>
      </c>
    </row>
    <row r="52" spans="1:16" ht="15">
      <c r="A52" s="12"/>
      <c r="B52" s="2" t="s">
        <v>264</v>
      </c>
      <c r="C52" s="4"/>
      <c r="D52" s="12"/>
      <c r="E52" s="191">
        <f t="shared" ref="E52:P52" si="31">E22/E$9</f>
        <v>0.11092150170648464</v>
      </c>
      <c r="F52" s="191">
        <f t="shared" si="31"/>
        <v>4.0930232558139532E-2</v>
      </c>
      <c r="G52" s="191">
        <f t="shared" si="31"/>
        <v>2.3781212841854932E-3</v>
      </c>
      <c r="H52" s="191">
        <f t="shared" si="31"/>
        <v>7.5226244343891399E-2</v>
      </c>
      <c r="I52" s="191">
        <f t="shared" si="31"/>
        <v>0.10045317220543806</v>
      </c>
      <c r="J52" s="191">
        <f t="shared" si="31"/>
        <v>0.10095238095238095</v>
      </c>
      <c r="K52" s="191">
        <f t="shared" si="31"/>
        <v>1.4471780028943559E-2</v>
      </c>
      <c r="L52" s="191">
        <f t="shared" si="31"/>
        <v>3.8866930171278E-2</v>
      </c>
      <c r="M52" s="191">
        <f t="shared" si="31"/>
        <v>7.4707470747074706E-2</v>
      </c>
      <c r="N52" s="191">
        <f t="shared" si="31"/>
        <v>5.7731958762886601E-2</v>
      </c>
      <c r="O52" s="191">
        <f t="shared" si="31"/>
        <v>-2.6560424966799469E-2</v>
      </c>
      <c r="P52" s="191">
        <f t="shared" si="31"/>
        <v>1.7142857142857144E-2</v>
      </c>
    </row>
    <row r="53" spans="1:16" ht="15">
      <c r="A53" s="9"/>
      <c r="B53" s="25" t="s">
        <v>2</v>
      </c>
      <c r="C53" s="9"/>
      <c r="D53" s="9"/>
      <c r="E53" s="193">
        <f t="shared" ref="E53:P53" si="32">E23/E$9</f>
        <v>0.32764505119453924</v>
      </c>
      <c r="F53" s="193">
        <f t="shared" si="32"/>
        <v>0.17209302325581396</v>
      </c>
      <c r="G53" s="193">
        <f t="shared" si="32"/>
        <v>0.26872770511296074</v>
      </c>
      <c r="H53" s="193">
        <f t="shared" si="32"/>
        <v>0.20022624434389141</v>
      </c>
      <c r="I53" s="193">
        <f t="shared" si="32"/>
        <v>0.34441087613293053</v>
      </c>
      <c r="J53" s="193">
        <f t="shared" si="32"/>
        <v>0.30857142857142855</v>
      </c>
      <c r="K53" s="193">
        <f t="shared" si="32"/>
        <v>8.1041968162083936E-2</v>
      </c>
      <c r="L53" s="193">
        <f t="shared" si="32"/>
        <v>0.11462450592885376</v>
      </c>
      <c r="M53" s="193">
        <f t="shared" si="32"/>
        <v>0.26372637263726373</v>
      </c>
      <c r="N53" s="193">
        <f t="shared" si="32"/>
        <v>0.21030927835051547</v>
      </c>
      <c r="O53" s="193">
        <f t="shared" si="32"/>
        <v>-3.054448871181939E-2</v>
      </c>
      <c r="P53" s="193">
        <f t="shared" si="32"/>
        <v>0.22920634920634922</v>
      </c>
    </row>
    <row r="54" spans="1:16" ht="15">
      <c r="A54" s="9"/>
      <c r="B54" s="25"/>
      <c r="C54" s="9"/>
      <c r="D54" s="9"/>
      <c r="E54" s="193"/>
      <c r="F54" s="193"/>
      <c r="G54" s="193"/>
      <c r="H54" s="193"/>
      <c r="I54" s="193"/>
      <c r="J54" s="193"/>
      <c r="K54" s="193"/>
      <c r="L54" s="193"/>
      <c r="M54" s="193"/>
      <c r="N54" s="193"/>
      <c r="O54" s="193"/>
      <c r="P54" s="193"/>
    </row>
    <row r="55" spans="1:16" ht="15">
      <c r="A55" s="20" t="s">
        <v>26</v>
      </c>
      <c r="B55" s="23"/>
      <c r="C55" s="24"/>
      <c r="D55" s="23"/>
      <c r="E55" s="173"/>
      <c r="F55" s="173"/>
      <c r="G55" s="173"/>
      <c r="H55" s="173"/>
      <c r="I55" s="173"/>
      <c r="J55" s="173"/>
      <c r="K55" s="173"/>
      <c r="L55" s="173"/>
      <c r="M55" s="173"/>
      <c r="N55" s="173"/>
      <c r="O55" s="173"/>
      <c r="P55" s="173"/>
    </row>
    <row r="56" spans="1:16" ht="14.25" customHeight="1">
      <c r="A56" s="23"/>
      <c r="B56" s="24"/>
      <c r="C56" s="24"/>
      <c r="D56" s="23"/>
      <c r="E56" s="174" t="str">
        <f t="shared" ref="E56:P56" si="33">E6</f>
        <v>Q1</v>
      </c>
      <c r="F56" s="174" t="str">
        <f t="shared" si="33"/>
        <v>Q2</v>
      </c>
      <c r="G56" s="174" t="str">
        <f t="shared" si="33"/>
        <v>Q3</v>
      </c>
      <c r="H56" s="174" t="str">
        <f t="shared" si="33"/>
        <v>Q4</v>
      </c>
      <c r="I56" s="174" t="str">
        <f t="shared" si="33"/>
        <v>Q1</v>
      </c>
      <c r="J56" s="174" t="str">
        <f t="shared" si="33"/>
        <v>Q2</v>
      </c>
      <c r="K56" s="174" t="str">
        <f t="shared" si="33"/>
        <v>Q3</v>
      </c>
      <c r="L56" s="174" t="str">
        <f t="shared" si="33"/>
        <v>Q4</v>
      </c>
      <c r="M56" s="174" t="str">
        <f t="shared" si="33"/>
        <v>Q1</v>
      </c>
      <c r="N56" s="174" t="str">
        <f t="shared" si="33"/>
        <v>Q2</v>
      </c>
      <c r="O56" s="174" t="str">
        <f t="shared" si="33"/>
        <v>Q3</v>
      </c>
      <c r="P56" s="174" t="str">
        <f t="shared" si="33"/>
        <v>Q4</v>
      </c>
    </row>
    <row r="57" spans="1:16">
      <c r="A57" s="23"/>
      <c r="B57" s="26"/>
      <c r="C57" s="26"/>
      <c r="D57" s="23"/>
      <c r="E57" s="175" t="str">
        <f t="shared" ref="E57:P57" si="34">E7</f>
        <v>CY12</v>
      </c>
      <c r="F57" s="175" t="str">
        <f t="shared" si="34"/>
        <v>CY12</v>
      </c>
      <c r="G57" s="175" t="str">
        <f t="shared" si="34"/>
        <v>CY12</v>
      </c>
      <c r="H57" s="175" t="str">
        <f t="shared" si="34"/>
        <v>CY12</v>
      </c>
      <c r="I57" s="175" t="str">
        <f t="shared" si="34"/>
        <v>CY13</v>
      </c>
      <c r="J57" s="175" t="str">
        <f t="shared" si="34"/>
        <v>CY13</v>
      </c>
      <c r="K57" s="175" t="str">
        <f t="shared" si="34"/>
        <v>CY13</v>
      </c>
      <c r="L57" s="175" t="str">
        <f t="shared" si="34"/>
        <v>CY13</v>
      </c>
      <c r="M57" s="175" t="str">
        <f t="shared" si="34"/>
        <v>CY14</v>
      </c>
      <c r="N57" s="175" t="str">
        <f t="shared" si="34"/>
        <v>CY14</v>
      </c>
      <c r="O57" s="175" t="str">
        <f t="shared" si="34"/>
        <v>CY14</v>
      </c>
      <c r="P57" s="175" t="str">
        <f t="shared" si="34"/>
        <v>CY14</v>
      </c>
    </row>
    <row r="58" spans="1:16" ht="7.5" customHeight="1">
      <c r="A58" s="21"/>
      <c r="B58" s="21"/>
      <c r="C58" s="21"/>
      <c r="D58" s="21"/>
      <c r="E58" s="194"/>
      <c r="F58" s="194"/>
      <c r="G58" s="194"/>
      <c r="H58" s="194"/>
      <c r="I58" s="194"/>
      <c r="J58" s="194"/>
      <c r="K58" s="194"/>
      <c r="L58" s="194"/>
      <c r="M58" s="194"/>
      <c r="N58" s="194"/>
      <c r="O58" s="194"/>
      <c r="P58" s="194"/>
    </row>
    <row r="59" spans="1:16">
      <c r="A59" s="8"/>
      <c r="B59" s="1" t="s">
        <v>161</v>
      </c>
      <c r="C59" s="9"/>
      <c r="D59" s="8"/>
      <c r="E59" s="176">
        <v>587</v>
      </c>
      <c r="F59" s="176">
        <v>1054</v>
      </c>
      <c r="G59" s="176">
        <v>751</v>
      </c>
      <c r="H59" s="176">
        <v>2595</v>
      </c>
      <c r="I59" s="176">
        <v>804</v>
      </c>
      <c r="J59" s="176">
        <v>608</v>
      </c>
      <c r="K59" s="176">
        <v>657</v>
      </c>
      <c r="L59" s="176">
        <v>2272</v>
      </c>
      <c r="M59" s="176">
        <v>772</v>
      </c>
      <c r="N59" s="176">
        <v>658</v>
      </c>
      <c r="O59" s="176">
        <v>1170</v>
      </c>
      <c r="P59" s="176">
        <v>2213</v>
      </c>
    </row>
    <row r="60" spans="1:16">
      <c r="A60" s="8"/>
      <c r="B60" s="1" t="s">
        <v>160</v>
      </c>
      <c r="C60" s="9"/>
      <c r="D60" s="8"/>
      <c r="E60" s="176"/>
      <c r="F60" s="176"/>
      <c r="G60" s="176"/>
      <c r="H60" s="176"/>
      <c r="I60" s="176"/>
      <c r="J60" s="176"/>
      <c r="K60" s="176"/>
      <c r="L60" s="176"/>
      <c r="M60" s="176"/>
      <c r="N60" s="176"/>
      <c r="O60" s="176"/>
      <c r="P60" s="176"/>
    </row>
    <row r="61" spans="1:16" s="43" customFormat="1">
      <c r="A61" s="10"/>
      <c r="C61" s="2" t="s">
        <v>169</v>
      </c>
      <c r="D61" s="10"/>
      <c r="E61" s="177">
        <v>138</v>
      </c>
      <c r="F61" s="177">
        <v>168</v>
      </c>
      <c r="G61" s="177">
        <v>141</v>
      </c>
      <c r="H61" s="177">
        <v>669</v>
      </c>
      <c r="I61" s="177">
        <v>145</v>
      </c>
      <c r="J61" s="177">
        <v>102</v>
      </c>
      <c r="K61" s="177">
        <v>112</v>
      </c>
      <c r="L61" s="177">
        <v>683</v>
      </c>
      <c r="M61" s="177">
        <v>130</v>
      </c>
      <c r="N61" s="177">
        <v>118</v>
      </c>
      <c r="O61" s="177">
        <v>236</v>
      </c>
      <c r="P61" s="177">
        <v>544</v>
      </c>
    </row>
    <row r="62" spans="1:16" s="43" customFormat="1">
      <c r="A62" s="10"/>
      <c r="C62" s="2" t="s">
        <v>247</v>
      </c>
      <c r="D62" s="10"/>
      <c r="E62" s="177">
        <f>59+10</f>
        <v>69</v>
      </c>
      <c r="F62" s="177">
        <f>64+7</f>
        <v>71</v>
      </c>
      <c r="G62" s="177">
        <f>56+6</f>
        <v>62</v>
      </c>
      <c r="H62" s="177">
        <f>53+7</f>
        <v>60</v>
      </c>
      <c r="I62" s="177">
        <v>57</v>
      </c>
      <c r="J62" s="177">
        <v>54</v>
      </c>
      <c r="K62" s="177">
        <v>43</v>
      </c>
      <c r="L62" s="177">
        <v>50</v>
      </c>
      <c r="M62" s="177">
        <v>58</v>
      </c>
      <c r="N62" s="177">
        <v>56</v>
      </c>
      <c r="O62" s="177">
        <v>56</v>
      </c>
      <c r="P62" s="177">
        <v>61</v>
      </c>
    </row>
    <row r="63" spans="1:16" s="43" customFormat="1">
      <c r="A63" s="10"/>
      <c r="C63" s="2" t="s">
        <v>167</v>
      </c>
      <c r="D63" s="10"/>
      <c r="E63" s="177">
        <v>10</v>
      </c>
      <c r="F63" s="177">
        <v>54</v>
      </c>
      <c r="G63" s="177">
        <v>41</v>
      </c>
      <c r="H63" s="177">
        <v>115</v>
      </c>
      <c r="I63" s="177">
        <v>23</v>
      </c>
      <c r="J63" s="177">
        <v>9</v>
      </c>
      <c r="K63" s="177">
        <v>12</v>
      </c>
      <c r="L63" s="177">
        <v>129</v>
      </c>
      <c r="M63" s="177">
        <v>25</v>
      </c>
      <c r="N63" s="177">
        <v>18</v>
      </c>
      <c r="O63" s="177">
        <v>190</v>
      </c>
      <c r="P63" s="177">
        <v>171</v>
      </c>
    </row>
    <row r="64" spans="1:16" s="43" customFormat="1">
      <c r="A64" s="10"/>
      <c r="C64" s="2" t="s">
        <v>168</v>
      </c>
      <c r="D64" s="10"/>
      <c r="E64" s="177">
        <v>3</v>
      </c>
      <c r="F64" s="177">
        <v>18</v>
      </c>
      <c r="G64" s="177">
        <v>9</v>
      </c>
      <c r="H64" s="177">
        <v>32</v>
      </c>
      <c r="I64" s="177">
        <v>32</v>
      </c>
      <c r="J64" s="177">
        <v>10</v>
      </c>
      <c r="K64" s="177">
        <v>2</v>
      </c>
      <c r="L64" s="177">
        <v>16</v>
      </c>
      <c r="M64" s="177">
        <v>0</v>
      </c>
      <c r="N64" s="177">
        <v>11</v>
      </c>
      <c r="O64" s="177">
        <v>5</v>
      </c>
      <c r="P64" s="177">
        <v>5</v>
      </c>
    </row>
    <row r="65" spans="1:19">
      <c r="A65" s="10"/>
      <c r="B65" s="10"/>
      <c r="C65" s="6" t="s">
        <v>37</v>
      </c>
      <c r="D65" s="10"/>
      <c r="E65" s="178">
        <f>120-10</f>
        <v>110</v>
      </c>
      <c r="F65" s="178">
        <f>147-7</f>
        <v>140</v>
      </c>
      <c r="G65" s="178">
        <f>126-6</f>
        <v>120</v>
      </c>
      <c r="H65" s="178">
        <f>223-7</f>
        <v>216</v>
      </c>
      <c r="I65" s="178">
        <v>118</v>
      </c>
      <c r="J65" s="178">
        <v>116</v>
      </c>
      <c r="K65" s="178">
        <v>131</v>
      </c>
      <c r="L65" s="178">
        <v>187</v>
      </c>
      <c r="M65" s="178">
        <v>135</v>
      </c>
      <c r="N65" s="178">
        <v>109</v>
      </c>
      <c r="O65" s="178">
        <v>126</v>
      </c>
      <c r="P65" s="178">
        <v>179</v>
      </c>
    </row>
    <row r="66" spans="1:19">
      <c r="A66" s="10"/>
      <c r="B66" s="10"/>
      <c r="C66" s="6" t="s">
        <v>38</v>
      </c>
      <c r="D66" s="10"/>
      <c r="E66" s="178">
        <v>77</v>
      </c>
      <c r="F66" s="178">
        <v>135</v>
      </c>
      <c r="G66" s="178">
        <v>129</v>
      </c>
      <c r="H66" s="178">
        <v>230</v>
      </c>
      <c r="I66" s="178">
        <v>105</v>
      </c>
      <c r="J66" s="178">
        <v>114</v>
      </c>
      <c r="K66" s="178">
        <v>142</v>
      </c>
      <c r="L66" s="178">
        <v>237</v>
      </c>
      <c r="M66" s="178">
        <v>102</v>
      </c>
      <c r="N66" s="178">
        <v>139</v>
      </c>
      <c r="O66" s="178">
        <v>218</v>
      </c>
      <c r="P66" s="178">
        <v>245</v>
      </c>
    </row>
    <row r="67" spans="1:19" ht="15">
      <c r="A67" s="10"/>
      <c r="B67" s="10"/>
      <c r="C67" s="6" t="s">
        <v>39</v>
      </c>
      <c r="D67" s="10"/>
      <c r="E67" s="179">
        <v>90</v>
      </c>
      <c r="F67" s="179">
        <v>168</v>
      </c>
      <c r="G67" s="179">
        <v>95</v>
      </c>
      <c r="H67" s="179">
        <v>119</v>
      </c>
      <c r="I67" s="179">
        <v>77</v>
      </c>
      <c r="J67" s="179">
        <v>84</v>
      </c>
      <c r="K67" s="179">
        <v>87</v>
      </c>
      <c r="L67" s="179">
        <v>110</v>
      </c>
      <c r="M67" s="179">
        <v>82</v>
      </c>
      <c r="N67" s="179">
        <v>94</v>
      </c>
      <c r="O67" s="179">
        <v>79</v>
      </c>
      <c r="P67" s="179">
        <v>94</v>
      </c>
    </row>
    <row r="68" spans="1:19" ht="15">
      <c r="A68" s="10"/>
      <c r="B68" s="10"/>
      <c r="C68" s="10"/>
      <c r="D68" s="10" t="s">
        <v>159</v>
      </c>
      <c r="E68" s="179">
        <f t="shared" ref="E68" si="35">SUM(E61:E67)</f>
        <v>497</v>
      </c>
      <c r="F68" s="179">
        <f t="shared" ref="F68:G68" si="36">SUM(F61:F67)</f>
        <v>754</v>
      </c>
      <c r="G68" s="179">
        <f t="shared" si="36"/>
        <v>597</v>
      </c>
      <c r="H68" s="179">
        <f t="shared" ref="H68:I68" si="37">SUM(H61:H67)</f>
        <v>1441</v>
      </c>
      <c r="I68" s="179">
        <f t="shared" si="37"/>
        <v>557</v>
      </c>
      <c r="J68" s="179">
        <f t="shared" ref="J68:K68" si="38">SUM(J61:J67)</f>
        <v>489</v>
      </c>
      <c r="K68" s="179">
        <f t="shared" si="38"/>
        <v>529</v>
      </c>
      <c r="L68" s="179">
        <f t="shared" ref="L68:M68" si="39">SUM(L61:L67)</f>
        <v>1412</v>
      </c>
      <c r="M68" s="179">
        <f t="shared" si="39"/>
        <v>532</v>
      </c>
      <c r="N68" s="179">
        <f t="shared" ref="N68:O68" si="40">SUM(N61:N67)</f>
        <v>545</v>
      </c>
      <c r="O68" s="179">
        <f t="shared" si="40"/>
        <v>910</v>
      </c>
      <c r="P68" s="179">
        <f t="shared" ref="P68" si="41">SUM(P61:P67)</f>
        <v>1299</v>
      </c>
    </row>
    <row r="69" spans="1:19">
      <c r="A69" s="11"/>
      <c r="B69" s="25" t="s">
        <v>1</v>
      </c>
      <c r="C69" s="3"/>
      <c r="D69" s="11"/>
      <c r="E69" s="180">
        <f t="shared" ref="E69:G69" si="42">+E59-E68</f>
        <v>90</v>
      </c>
      <c r="F69" s="180">
        <f t="shared" si="42"/>
        <v>300</v>
      </c>
      <c r="G69" s="180">
        <f t="shared" si="42"/>
        <v>154</v>
      </c>
      <c r="H69" s="180">
        <f t="shared" ref="H69:I69" si="43">+H59-H68</f>
        <v>1154</v>
      </c>
      <c r="I69" s="180">
        <f t="shared" si="43"/>
        <v>247</v>
      </c>
      <c r="J69" s="180">
        <f t="shared" ref="J69:K69" si="44">+J59-J68</f>
        <v>119</v>
      </c>
      <c r="K69" s="180">
        <f t="shared" si="44"/>
        <v>128</v>
      </c>
      <c r="L69" s="180">
        <f t="shared" ref="L69:M69" si="45">+L59-L68</f>
        <v>860</v>
      </c>
      <c r="M69" s="180">
        <f t="shared" si="45"/>
        <v>240</v>
      </c>
      <c r="N69" s="180">
        <f t="shared" ref="N69:O69" si="46">+N59-N68</f>
        <v>113</v>
      </c>
      <c r="O69" s="180">
        <f t="shared" si="46"/>
        <v>260</v>
      </c>
      <c r="P69" s="180">
        <f t="shared" ref="P69" si="47">+P59-P68</f>
        <v>914</v>
      </c>
    </row>
    <row r="70" spans="1:19" s="45" customFormat="1" ht="15">
      <c r="A70" s="44"/>
      <c r="B70" s="2" t="s">
        <v>255</v>
      </c>
      <c r="C70" s="44"/>
      <c r="D70" s="44"/>
      <c r="E70" s="179">
        <v>1</v>
      </c>
      <c r="F70" s="179">
        <v>2</v>
      </c>
      <c r="G70" s="179">
        <v>1</v>
      </c>
      <c r="H70" s="179">
        <v>3</v>
      </c>
      <c r="I70" s="179">
        <v>2</v>
      </c>
      <c r="J70" s="179">
        <v>0</v>
      </c>
      <c r="K70" s="179">
        <v>-4</v>
      </c>
      <c r="L70" s="179">
        <v>-51</v>
      </c>
      <c r="M70" s="179">
        <v>-51</v>
      </c>
      <c r="N70" s="179">
        <v>-50</v>
      </c>
      <c r="O70" s="179">
        <v>-51</v>
      </c>
      <c r="P70" s="179">
        <v>-50</v>
      </c>
    </row>
    <row r="71" spans="1:19" s="45" customFormat="1">
      <c r="A71" s="44"/>
      <c r="B71" s="22" t="s">
        <v>263</v>
      </c>
      <c r="C71" s="46"/>
      <c r="D71" s="44"/>
      <c r="E71" s="178">
        <f t="shared" ref="E71:F71" si="48">SUM(E69:E70)</f>
        <v>91</v>
      </c>
      <c r="F71" s="178">
        <f t="shared" si="48"/>
        <v>302</v>
      </c>
      <c r="G71" s="178">
        <f t="shared" ref="G71:H71" si="49">SUM(G69:G70)</f>
        <v>155</v>
      </c>
      <c r="H71" s="178">
        <f t="shared" si="49"/>
        <v>1157</v>
      </c>
      <c r="I71" s="178">
        <f t="shared" ref="I71:J71" si="50">SUM(I69:I70)</f>
        <v>249</v>
      </c>
      <c r="J71" s="178">
        <f t="shared" si="50"/>
        <v>119</v>
      </c>
      <c r="K71" s="178">
        <f t="shared" ref="K71:L71" si="51">SUM(K69:K70)</f>
        <v>124</v>
      </c>
      <c r="L71" s="178">
        <f t="shared" si="51"/>
        <v>809</v>
      </c>
      <c r="M71" s="178">
        <f t="shared" ref="M71:N71" si="52">SUM(M69:M70)</f>
        <v>189</v>
      </c>
      <c r="N71" s="178">
        <f t="shared" si="52"/>
        <v>63</v>
      </c>
      <c r="O71" s="178">
        <f t="shared" ref="O71:P71" si="53">SUM(O69:O70)</f>
        <v>209</v>
      </c>
      <c r="P71" s="178">
        <f t="shared" si="53"/>
        <v>864</v>
      </c>
    </row>
    <row r="72" spans="1:19" s="45" customFormat="1" ht="15">
      <c r="A72" s="44"/>
      <c r="B72" s="2" t="s">
        <v>264</v>
      </c>
      <c r="C72" s="46"/>
      <c r="D72" s="44"/>
      <c r="E72" s="179">
        <v>24</v>
      </c>
      <c r="F72" s="179">
        <v>78</v>
      </c>
      <c r="G72" s="179">
        <v>-13</v>
      </c>
      <c r="H72" s="179">
        <v>266</v>
      </c>
      <c r="I72" s="179">
        <v>50</v>
      </c>
      <c r="J72" s="179">
        <v>29</v>
      </c>
      <c r="K72" s="179">
        <v>34</v>
      </c>
      <c r="L72" s="179">
        <v>188</v>
      </c>
      <c r="M72" s="179">
        <v>48</v>
      </c>
      <c r="N72" s="179">
        <v>18</v>
      </c>
      <c r="O72" s="179">
        <v>36</v>
      </c>
      <c r="P72" s="179">
        <v>166</v>
      </c>
      <c r="R72" s="284"/>
    </row>
    <row r="73" spans="1:19" s="45" customFormat="1" ht="15">
      <c r="A73" s="47"/>
      <c r="B73" s="48" t="s">
        <v>2</v>
      </c>
      <c r="C73" s="47"/>
      <c r="D73" s="47"/>
      <c r="E73" s="181">
        <f t="shared" ref="E73:I73" si="54">E71-E72</f>
        <v>67</v>
      </c>
      <c r="F73" s="181">
        <f t="shared" si="54"/>
        <v>224</v>
      </c>
      <c r="G73" s="181">
        <f t="shared" si="54"/>
        <v>168</v>
      </c>
      <c r="H73" s="181">
        <f t="shared" si="54"/>
        <v>891</v>
      </c>
      <c r="I73" s="181">
        <f t="shared" si="54"/>
        <v>199</v>
      </c>
      <c r="J73" s="181">
        <f t="shared" ref="J73:K73" si="55">J71-J72</f>
        <v>90</v>
      </c>
      <c r="K73" s="181">
        <f t="shared" si="55"/>
        <v>90</v>
      </c>
      <c r="L73" s="181">
        <f t="shared" ref="L73:M73" si="56">L71-L72</f>
        <v>621</v>
      </c>
      <c r="M73" s="181">
        <f t="shared" si="56"/>
        <v>141</v>
      </c>
      <c r="N73" s="181">
        <f t="shared" ref="N73:O73" si="57">N71-N72</f>
        <v>45</v>
      </c>
      <c r="O73" s="181">
        <f t="shared" si="57"/>
        <v>173</v>
      </c>
      <c r="P73" s="181">
        <f t="shared" ref="P73" si="58">P71-P72</f>
        <v>698</v>
      </c>
    </row>
    <row r="74" spans="1:19" ht="24.75" customHeight="1">
      <c r="A74" s="10"/>
      <c r="B74" s="352" t="s">
        <v>203</v>
      </c>
      <c r="C74" s="352"/>
      <c r="D74" s="352"/>
      <c r="E74" s="278">
        <v>65</v>
      </c>
      <c r="F74" s="278">
        <v>220</v>
      </c>
      <c r="G74" s="278">
        <v>164</v>
      </c>
      <c r="H74" s="278">
        <v>873</v>
      </c>
      <c r="I74" s="278">
        <v>194</v>
      </c>
      <c r="J74" s="278">
        <v>88</v>
      </c>
      <c r="K74" s="278">
        <v>88</v>
      </c>
      <c r="L74" s="278">
        <v>602</v>
      </c>
      <c r="M74" s="278">
        <v>136</v>
      </c>
      <c r="N74" s="278">
        <v>44</v>
      </c>
      <c r="O74" s="278">
        <v>170</v>
      </c>
      <c r="P74" s="278">
        <v>686</v>
      </c>
      <c r="Q74" s="279"/>
      <c r="R74" s="279"/>
    </row>
    <row r="75" spans="1:19" ht="20.25" customHeight="1">
      <c r="A75" s="9"/>
      <c r="B75" s="25"/>
      <c r="C75" s="9"/>
      <c r="D75" s="9"/>
      <c r="E75" s="246"/>
      <c r="F75" s="246"/>
      <c r="G75" s="246"/>
      <c r="H75" s="246"/>
      <c r="I75" s="246"/>
      <c r="J75" s="246"/>
      <c r="K75" s="246"/>
      <c r="L75" s="246"/>
      <c r="M75" s="246"/>
      <c r="N75" s="246"/>
      <c r="O75" s="246"/>
      <c r="P75" s="246"/>
    </row>
    <row r="76" spans="1:19">
      <c r="A76" s="32"/>
      <c r="B76" s="29" t="s">
        <v>116</v>
      </c>
      <c r="C76" s="29"/>
      <c r="D76" s="29"/>
      <c r="E76" s="182"/>
      <c r="F76" s="182"/>
      <c r="G76" s="182"/>
      <c r="H76" s="182"/>
      <c r="I76" s="182"/>
      <c r="J76" s="182"/>
      <c r="K76" s="182"/>
      <c r="L76" s="182"/>
      <c r="M76" s="182"/>
      <c r="N76" s="182"/>
      <c r="O76" s="182"/>
      <c r="P76" s="182"/>
    </row>
    <row r="77" spans="1:19">
      <c r="A77" s="32"/>
      <c r="B77" s="29"/>
      <c r="C77" s="28" t="s">
        <v>31</v>
      </c>
      <c r="D77" s="29"/>
      <c r="E77" s="184">
        <v>0.06</v>
      </c>
      <c r="F77" s="184">
        <v>0.2</v>
      </c>
      <c r="G77" s="184">
        <v>0.15</v>
      </c>
      <c r="H77" s="184">
        <v>0.78</v>
      </c>
      <c r="I77" s="184">
        <v>0.17</v>
      </c>
      <c r="J77" s="184">
        <v>0.08</v>
      </c>
      <c r="K77" s="184">
        <v>0.08</v>
      </c>
      <c r="L77" s="184">
        <v>0.81</v>
      </c>
      <c r="M77" s="184">
        <v>0.19</v>
      </c>
      <c r="N77" s="184">
        <v>0.06</v>
      </c>
      <c r="O77" s="184">
        <v>0.24</v>
      </c>
      <c r="P77" s="184">
        <v>0.95</v>
      </c>
      <c r="Q77" s="237"/>
    </row>
    <row r="78" spans="1:19">
      <c r="A78" s="32"/>
      <c r="B78" s="29"/>
      <c r="C78" s="28" t="s">
        <v>32</v>
      </c>
      <c r="D78" s="29"/>
      <c r="E78" s="184">
        <v>0.06</v>
      </c>
      <c r="F78" s="184">
        <v>0.2</v>
      </c>
      <c r="G78" s="184">
        <v>0.15</v>
      </c>
      <c r="H78" s="184">
        <v>0.78</v>
      </c>
      <c r="I78" s="184">
        <v>0.17</v>
      </c>
      <c r="J78" s="184">
        <v>0.08</v>
      </c>
      <c r="K78" s="184">
        <v>0.08</v>
      </c>
      <c r="L78" s="184">
        <v>0.79</v>
      </c>
      <c r="M78" s="184">
        <v>0.19</v>
      </c>
      <c r="N78" s="184">
        <v>0.06</v>
      </c>
      <c r="O78" s="184">
        <v>0.23</v>
      </c>
      <c r="P78" s="184">
        <v>0.94</v>
      </c>
      <c r="Q78" s="237"/>
    </row>
    <row r="79" spans="1:19" ht="3" customHeight="1">
      <c r="A79" s="32"/>
      <c r="B79" s="29"/>
      <c r="C79" s="28"/>
      <c r="D79" s="29"/>
      <c r="E79" s="184"/>
      <c r="F79" s="184"/>
      <c r="G79" s="184"/>
      <c r="H79" s="184"/>
      <c r="I79" s="184"/>
      <c r="J79" s="184"/>
      <c r="K79" s="184"/>
      <c r="L79" s="184"/>
      <c r="M79" s="184"/>
      <c r="N79" s="184"/>
      <c r="O79" s="184"/>
      <c r="P79" s="184"/>
      <c r="Q79" s="237"/>
    </row>
    <row r="80" spans="1:19" ht="15">
      <c r="A80" s="32"/>
      <c r="B80" s="5" t="s">
        <v>30</v>
      </c>
      <c r="C80" s="32"/>
      <c r="D80" s="29"/>
      <c r="E80" s="186"/>
      <c r="F80" s="186"/>
      <c r="G80" s="186"/>
      <c r="H80" s="186"/>
      <c r="I80" s="186"/>
      <c r="J80" s="186"/>
      <c r="K80" s="186"/>
      <c r="L80" s="186"/>
      <c r="M80" s="186"/>
      <c r="N80" s="186"/>
      <c r="O80" s="186"/>
      <c r="P80" s="186"/>
      <c r="S80" s="237"/>
    </row>
    <row r="81" spans="1:19">
      <c r="A81" s="32"/>
      <c r="B81" s="29"/>
      <c r="C81" s="18" t="s">
        <v>31</v>
      </c>
      <c r="D81" s="29"/>
      <c r="E81" s="187">
        <v>1120</v>
      </c>
      <c r="F81" s="187">
        <v>1109</v>
      </c>
      <c r="G81" s="187">
        <v>1109</v>
      </c>
      <c r="H81" s="187">
        <v>1111</v>
      </c>
      <c r="I81" s="187">
        <v>1113</v>
      </c>
      <c r="J81" s="187">
        <v>1118</v>
      </c>
      <c r="K81" s="187">
        <v>1122</v>
      </c>
      <c r="L81" s="187">
        <v>745</v>
      </c>
      <c r="M81" s="187">
        <v>709</v>
      </c>
      <c r="N81" s="187">
        <v>716</v>
      </c>
      <c r="O81" s="187">
        <v>718</v>
      </c>
      <c r="P81" s="187">
        <v>720</v>
      </c>
      <c r="S81" s="300"/>
    </row>
    <row r="82" spans="1:19">
      <c r="A82" s="32"/>
      <c r="B82" s="29"/>
      <c r="C82" s="18" t="s">
        <v>32</v>
      </c>
      <c r="D82" s="29"/>
      <c r="E82" s="187">
        <v>1127</v>
      </c>
      <c r="F82" s="187">
        <v>1115</v>
      </c>
      <c r="G82" s="187">
        <v>1114</v>
      </c>
      <c r="H82" s="187">
        <v>1115</v>
      </c>
      <c r="I82" s="187">
        <v>1120</v>
      </c>
      <c r="J82" s="187">
        <v>1127</v>
      </c>
      <c r="K82" s="187">
        <v>1134</v>
      </c>
      <c r="L82" s="187">
        <v>757</v>
      </c>
      <c r="M82" s="187">
        <v>721</v>
      </c>
      <c r="N82" s="187">
        <v>725</v>
      </c>
      <c r="O82" s="187">
        <v>728</v>
      </c>
      <c r="P82" s="187">
        <v>729</v>
      </c>
      <c r="S82" s="300"/>
    </row>
    <row r="83" spans="1:19" ht="15">
      <c r="A83" s="32"/>
      <c r="B83" s="29"/>
      <c r="C83" s="18" t="s">
        <v>220</v>
      </c>
      <c r="D83" s="29"/>
      <c r="E83" s="330">
        <v>19</v>
      </c>
      <c r="F83" s="330">
        <v>24</v>
      </c>
      <c r="G83" s="330">
        <v>27</v>
      </c>
      <c r="H83" s="330">
        <v>27</v>
      </c>
      <c r="I83" s="330">
        <v>26</v>
      </c>
      <c r="J83" s="330">
        <v>24</v>
      </c>
      <c r="K83" s="330">
        <v>24</v>
      </c>
      <c r="L83" s="330">
        <v>23</v>
      </c>
      <c r="M83" s="330">
        <v>17</v>
      </c>
      <c r="N83" s="330">
        <v>16</v>
      </c>
      <c r="O83" s="330">
        <v>14</v>
      </c>
      <c r="P83" s="330">
        <v>12</v>
      </c>
      <c r="S83" s="300"/>
    </row>
    <row r="84" spans="1:19">
      <c r="A84" s="32"/>
      <c r="B84" s="29"/>
      <c r="C84" s="18" t="s">
        <v>239</v>
      </c>
      <c r="D84" s="29"/>
      <c r="E84" s="41">
        <f t="shared" ref="E84:Q84" si="59">SUM(E82:E83)</f>
        <v>1146</v>
      </c>
      <c r="F84" s="41">
        <f t="shared" si="59"/>
        <v>1139</v>
      </c>
      <c r="G84" s="41">
        <f t="shared" si="59"/>
        <v>1141</v>
      </c>
      <c r="H84" s="41">
        <f t="shared" si="59"/>
        <v>1142</v>
      </c>
      <c r="I84" s="41">
        <f t="shared" si="59"/>
        <v>1146</v>
      </c>
      <c r="J84" s="41">
        <f t="shared" si="59"/>
        <v>1151</v>
      </c>
      <c r="K84" s="41">
        <f t="shared" si="59"/>
        <v>1158</v>
      </c>
      <c r="L84" s="41">
        <f t="shared" si="59"/>
        <v>780</v>
      </c>
      <c r="M84" s="41">
        <f t="shared" si="59"/>
        <v>738</v>
      </c>
      <c r="N84" s="41">
        <f t="shared" si="59"/>
        <v>741</v>
      </c>
      <c r="O84" s="41">
        <f t="shared" si="59"/>
        <v>742</v>
      </c>
      <c r="P84" s="41">
        <f t="shared" ref="P84" si="60">SUM(P82:P83)</f>
        <v>741</v>
      </c>
      <c r="Q84" s="41">
        <f t="shared" si="59"/>
        <v>0</v>
      </c>
      <c r="S84" s="300"/>
    </row>
    <row r="85" spans="1:19">
      <c r="A85" s="32"/>
      <c r="B85" s="29"/>
      <c r="C85" s="18"/>
      <c r="D85" s="29"/>
      <c r="E85" s="184"/>
      <c r="F85" s="184"/>
      <c r="G85" s="184"/>
      <c r="H85" s="184"/>
      <c r="I85" s="184"/>
      <c r="J85" s="184"/>
      <c r="K85" s="184"/>
      <c r="L85" s="184"/>
      <c r="M85" s="184"/>
      <c r="N85" s="184"/>
      <c r="O85" s="184"/>
      <c r="P85" s="184"/>
    </row>
    <row r="86" spans="1:19">
      <c r="A86" s="20" t="s">
        <v>114</v>
      </c>
      <c r="B86" s="29"/>
      <c r="C86" s="18"/>
      <c r="D86" s="29"/>
      <c r="E86" s="188"/>
      <c r="F86" s="188"/>
      <c r="G86" s="188"/>
      <c r="H86" s="188"/>
      <c r="I86" s="188"/>
      <c r="J86" s="188"/>
      <c r="K86" s="188"/>
      <c r="L86" s="188"/>
      <c r="M86" s="188"/>
      <c r="N86" s="188"/>
      <c r="O86" s="188"/>
      <c r="P86" s="188"/>
    </row>
    <row r="87" spans="1:19">
      <c r="A87" s="32"/>
      <c r="B87" s="29"/>
      <c r="C87" s="18"/>
      <c r="D87" s="29"/>
      <c r="E87" s="174" t="str">
        <f t="shared" ref="E87:F87" si="61">E56</f>
        <v>Q1</v>
      </c>
      <c r="F87" s="174" t="str">
        <f t="shared" si="61"/>
        <v>Q2</v>
      </c>
      <c r="G87" s="174" t="str">
        <f t="shared" ref="G87:H87" si="62">G56</f>
        <v>Q3</v>
      </c>
      <c r="H87" s="174" t="str">
        <f t="shared" si="62"/>
        <v>Q4</v>
      </c>
      <c r="I87" s="174" t="str">
        <f t="shared" ref="I87:J87" si="63">I56</f>
        <v>Q1</v>
      </c>
      <c r="J87" s="174" t="str">
        <f t="shared" si="63"/>
        <v>Q2</v>
      </c>
      <c r="K87" s="174" t="str">
        <f t="shared" ref="K87:L87" si="64">K56</f>
        <v>Q3</v>
      </c>
      <c r="L87" s="174" t="str">
        <f t="shared" si="64"/>
        <v>Q4</v>
      </c>
      <c r="M87" s="174" t="str">
        <f t="shared" ref="M87:N87" si="65">M56</f>
        <v>Q1</v>
      </c>
      <c r="N87" s="174" t="str">
        <f t="shared" si="65"/>
        <v>Q2</v>
      </c>
      <c r="O87" s="174" t="str">
        <f t="shared" ref="O87:P87" si="66">O56</f>
        <v>Q3</v>
      </c>
      <c r="P87" s="174" t="str">
        <f t="shared" si="66"/>
        <v>Q4</v>
      </c>
    </row>
    <row r="88" spans="1:19">
      <c r="A88" s="32"/>
      <c r="B88" s="29"/>
      <c r="C88" s="18"/>
      <c r="D88" s="29"/>
      <c r="E88" s="175" t="str">
        <f t="shared" ref="E88:F88" si="67">E57</f>
        <v>CY12</v>
      </c>
      <c r="F88" s="175" t="str">
        <f t="shared" si="67"/>
        <v>CY12</v>
      </c>
      <c r="G88" s="175" t="str">
        <f t="shared" ref="G88:H88" si="68">G57</f>
        <v>CY12</v>
      </c>
      <c r="H88" s="175" t="str">
        <f t="shared" si="68"/>
        <v>CY12</v>
      </c>
      <c r="I88" s="175" t="str">
        <f t="shared" ref="I88:J88" si="69">I57</f>
        <v>CY13</v>
      </c>
      <c r="J88" s="175" t="str">
        <f t="shared" si="69"/>
        <v>CY13</v>
      </c>
      <c r="K88" s="175" t="str">
        <f t="shared" ref="K88:L88" si="70">K57</f>
        <v>CY13</v>
      </c>
      <c r="L88" s="175" t="str">
        <f t="shared" si="70"/>
        <v>CY13</v>
      </c>
      <c r="M88" s="175" t="str">
        <f t="shared" ref="M88:N88" si="71">M57</f>
        <v>CY14</v>
      </c>
      <c r="N88" s="175" t="str">
        <f t="shared" si="71"/>
        <v>CY14</v>
      </c>
      <c r="O88" s="175" t="str">
        <f t="shared" ref="O88:P88" si="72">O57</f>
        <v>CY14</v>
      </c>
      <c r="P88" s="175" t="str">
        <f t="shared" si="72"/>
        <v>CY14</v>
      </c>
    </row>
    <row r="89" spans="1:19" ht="7.5" customHeight="1">
      <c r="A89" s="32"/>
      <c r="B89" s="29"/>
      <c r="C89" s="18"/>
      <c r="D89" s="29"/>
      <c r="E89" s="189"/>
      <c r="F89" s="189"/>
      <c r="G89" s="189"/>
      <c r="H89" s="189"/>
      <c r="I89" s="189"/>
      <c r="J89" s="189"/>
      <c r="K89" s="189"/>
      <c r="L89" s="189"/>
      <c r="M89" s="189"/>
      <c r="N89" s="189"/>
      <c r="O89" s="189"/>
      <c r="P89" s="189"/>
    </row>
    <row r="90" spans="1:19" ht="15.75" customHeight="1">
      <c r="A90" s="32"/>
      <c r="B90" s="1" t="s">
        <v>160</v>
      </c>
      <c r="C90" s="18"/>
      <c r="D90" s="29"/>
      <c r="E90" s="189"/>
      <c r="F90" s="189"/>
      <c r="G90" s="189"/>
      <c r="H90" s="189"/>
      <c r="I90" s="189"/>
      <c r="J90" s="189"/>
      <c r="K90" s="189"/>
      <c r="L90" s="189"/>
      <c r="M90" s="189"/>
      <c r="N90" s="189"/>
      <c r="O90" s="189"/>
      <c r="P90" s="189"/>
    </row>
    <row r="91" spans="1:19">
      <c r="A91" s="7"/>
      <c r="B91" s="2"/>
      <c r="C91" s="2" t="s">
        <v>169</v>
      </c>
      <c r="D91" s="7"/>
      <c r="E91" s="190">
        <f t="shared" ref="E91:F103" si="73">E61/E$59</f>
        <v>0.23509369676320271</v>
      </c>
      <c r="F91" s="190">
        <f t="shared" si="73"/>
        <v>0.15939278937381404</v>
      </c>
      <c r="G91" s="190">
        <f t="shared" ref="G91:H103" si="74">G61/G$59</f>
        <v>0.1877496671105193</v>
      </c>
      <c r="H91" s="190">
        <f t="shared" si="74"/>
        <v>0.25780346820809247</v>
      </c>
      <c r="I91" s="190">
        <f t="shared" ref="I91:N91" si="75">I61/I$59</f>
        <v>0.18034825870646767</v>
      </c>
      <c r="J91" s="190">
        <f t="shared" si="75"/>
        <v>0.16776315789473684</v>
      </c>
      <c r="K91" s="190">
        <f t="shared" si="75"/>
        <v>0.17047184170471841</v>
      </c>
      <c r="L91" s="190">
        <f t="shared" si="75"/>
        <v>0.30061619718309857</v>
      </c>
      <c r="M91" s="190">
        <f t="shared" si="75"/>
        <v>0.16839378238341968</v>
      </c>
      <c r="N91" s="190">
        <f t="shared" si="75"/>
        <v>0.17933130699088146</v>
      </c>
      <c r="O91" s="190">
        <f t="shared" ref="O91:P91" si="76">O61/O$59</f>
        <v>0.20170940170940171</v>
      </c>
      <c r="P91" s="190">
        <f t="shared" si="76"/>
        <v>0.24582015363759602</v>
      </c>
    </row>
    <row r="92" spans="1:19">
      <c r="A92" s="7"/>
      <c r="B92" s="2"/>
      <c r="C92" s="2" t="s">
        <v>247</v>
      </c>
      <c r="D92" s="7"/>
      <c r="E92" s="190">
        <f t="shared" si="73"/>
        <v>0.11754684838160136</v>
      </c>
      <c r="F92" s="190">
        <f t="shared" si="73"/>
        <v>6.7362428842504748E-2</v>
      </c>
      <c r="G92" s="190">
        <f t="shared" si="74"/>
        <v>8.2556591211717711E-2</v>
      </c>
      <c r="H92" s="190">
        <f t="shared" si="74"/>
        <v>2.3121387283236993E-2</v>
      </c>
      <c r="I92" s="190">
        <f t="shared" ref="I92" si="77">I62/I$59</f>
        <v>7.0895522388059698E-2</v>
      </c>
      <c r="J92" s="190">
        <f t="shared" ref="J92:O92" si="78">J62/J$59</f>
        <v>8.8815789473684209E-2</v>
      </c>
      <c r="K92" s="190">
        <f t="shared" si="78"/>
        <v>6.5449010654490103E-2</v>
      </c>
      <c r="L92" s="190">
        <f t="shared" si="78"/>
        <v>2.2007042253521125E-2</v>
      </c>
      <c r="M92" s="190">
        <f t="shared" si="78"/>
        <v>7.512953367875648E-2</v>
      </c>
      <c r="N92" s="190">
        <f t="shared" si="78"/>
        <v>8.5106382978723402E-2</v>
      </c>
      <c r="O92" s="190">
        <f t="shared" si="78"/>
        <v>4.7863247863247867E-2</v>
      </c>
      <c r="P92" s="190">
        <f t="shared" ref="P92" si="79">P62/P$59</f>
        <v>2.7564392227745142E-2</v>
      </c>
    </row>
    <row r="93" spans="1:19">
      <c r="A93" s="7"/>
      <c r="B93" s="2"/>
      <c r="C93" s="2" t="s">
        <v>167</v>
      </c>
      <c r="D93" s="7"/>
      <c r="E93" s="190">
        <f t="shared" si="73"/>
        <v>1.7035775127768313E-2</v>
      </c>
      <c r="F93" s="190">
        <f t="shared" si="73"/>
        <v>5.1233396584440226E-2</v>
      </c>
      <c r="G93" s="190">
        <f t="shared" si="74"/>
        <v>5.459387483355526E-2</v>
      </c>
      <c r="H93" s="190">
        <f t="shared" si="74"/>
        <v>4.4315992292870907E-2</v>
      </c>
      <c r="I93" s="190">
        <f t="shared" ref="I93:J93" si="80">I63/I$59</f>
        <v>2.8606965174129355E-2</v>
      </c>
      <c r="J93" s="190">
        <f t="shared" si="80"/>
        <v>1.4802631578947368E-2</v>
      </c>
      <c r="K93" s="190">
        <f t="shared" ref="K93:L93" si="81">K63/K$59</f>
        <v>1.8264840182648401E-2</v>
      </c>
      <c r="L93" s="190">
        <f t="shared" si="81"/>
        <v>5.6778169014084508E-2</v>
      </c>
      <c r="M93" s="190">
        <f t="shared" ref="M93:N93" si="82">M63/M$59</f>
        <v>3.2383419689119168E-2</v>
      </c>
      <c r="N93" s="190">
        <f t="shared" si="82"/>
        <v>2.7355623100303952E-2</v>
      </c>
      <c r="O93" s="190">
        <f t="shared" ref="O93:P93" si="83">O63/O$59</f>
        <v>0.1623931623931624</v>
      </c>
      <c r="P93" s="190">
        <f t="shared" si="83"/>
        <v>7.7270673294170811E-2</v>
      </c>
    </row>
    <row r="94" spans="1:19">
      <c r="A94" s="7"/>
      <c r="B94" s="2"/>
      <c r="C94" s="2" t="s">
        <v>168</v>
      </c>
      <c r="D94" s="7"/>
      <c r="E94" s="190">
        <f t="shared" si="73"/>
        <v>5.1107325383304937E-3</v>
      </c>
      <c r="F94" s="190">
        <f t="shared" si="73"/>
        <v>1.7077798861480076E-2</v>
      </c>
      <c r="G94" s="190">
        <f t="shared" si="74"/>
        <v>1.1984021304926764E-2</v>
      </c>
      <c r="H94" s="190">
        <f t="shared" si="74"/>
        <v>1.233140655105973E-2</v>
      </c>
      <c r="I94" s="190">
        <f t="shared" ref="I94:J94" si="84">I64/I$59</f>
        <v>3.9800995024875621E-2</v>
      </c>
      <c r="J94" s="190">
        <f t="shared" si="84"/>
        <v>1.6447368421052631E-2</v>
      </c>
      <c r="K94" s="190">
        <f t="shared" ref="K94:L94" si="85">K64/K$59</f>
        <v>3.0441400304414001E-3</v>
      </c>
      <c r="L94" s="190">
        <f t="shared" si="85"/>
        <v>7.0422535211267607E-3</v>
      </c>
      <c r="M94" s="190">
        <f t="shared" ref="M94:N94" si="86">M64/M$59</f>
        <v>0</v>
      </c>
      <c r="N94" s="190">
        <f t="shared" si="86"/>
        <v>1.6717325227963525E-2</v>
      </c>
      <c r="O94" s="190">
        <f t="shared" ref="O94:P94" si="87">O64/O$59</f>
        <v>4.2735042735042739E-3</v>
      </c>
      <c r="P94" s="190">
        <f t="shared" si="87"/>
        <v>2.2593764121102574E-3</v>
      </c>
    </row>
    <row r="95" spans="1:19">
      <c r="A95" s="10"/>
      <c r="B95" s="10"/>
      <c r="C95" s="6" t="s">
        <v>37</v>
      </c>
      <c r="D95" s="10"/>
      <c r="E95" s="190">
        <f t="shared" si="73"/>
        <v>0.18739352640545145</v>
      </c>
      <c r="F95" s="190">
        <f t="shared" si="73"/>
        <v>0.13282732447817835</v>
      </c>
      <c r="G95" s="190">
        <f t="shared" si="74"/>
        <v>0.15978695073235685</v>
      </c>
      <c r="H95" s="190">
        <f t="shared" si="74"/>
        <v>8.3236994219653179E-2</v>
      </c>
      <c r="I95" s="190">
        <f t="shared" ref="I95:N95" si="88">I65/I$59</f>
        <v>0.14676616915422885</v>
      </c>
      <c r="J95" s="190">
        <f t="shared" si="88"/>
        <v>0.19078947368421054</v>
      </c>
      <c r="K95" s="190">
        <f t="shared" si="88"/>
        <v>0.19939117199391171</v>
      </c>
      <c r="L95" s="190">
        <f t="shared" si="88"/>
        <v>8.2306338028169015E-2</v>
      </c>
      <c r="M95" s="190">
        <f t="shared" si="88"/>
        <v>0.17487046632124353</v>
      </c>
      <c r="N95" s="190">
        <f t="shared" si="88"/>
        <v>0.16565349544072949</v>
      </c>
      <c r="O95" s="190">
        <f t="shared" ref="O95:P95" si="89">O65/O$59</f>
        <v>0.1076923076923077</v>
      </c>
      <c r="P95" s="190">
        <f t="shared" si="89"/>
        <v>8.0885675553547226E-2</v>
      </c>
    </row>
    <row r="96" spans="1:19">
      <c r="A96" s="10"/>
      <c r="B96" s="10"/>
      <c r="C96" s="6" t="s">
        <v>38</v>
      </c>
      <c r="D96" s="10"/>
      <c r="E96" s="190">
        <f t="shared" si="73"/>
        <v>0.131175468483816</v>
      </c>
      <c r="F96" s="190">
        <f t="shared" si="73"/>
        <v>0.12808349146110057</v>
      </c>
      <c r="G96" s="190">
        <f t="shared" si="74"/>
        <v>0.17177097203728361</v>
      </c>
      <c r="H96" s="190">
        <f t="shared" si="74"/>
        <v>8.8631984585741813E-2</v>
      </c>
      <c r="I96" s="190">
        <f t="shared" ref="I96:J96" si="90">I66/I$59</f>
        <v>0.13059701492537312</v>
      </c>
      <c r="J96" s="190">
        <f t="shared" si="90"/>
        <v>0.1875</v>
      </c>
      <c r="K96" s="190">
        <f t="shared" ref="K96:L96" si="91">K66/K$59</f>
        <v>0.21613394216133941</v>
      </c>
      <c r="L96" s="190">
        <f t="shared" si="91"/>
        <v>0.10431338028169014</v>
      </c>
      <c r="M96" s="190">
        <f t="shared" ref="M96:N96" si="92">M66/M$59</f>
        <v>0.13212435233160622</v>
      </c>
      <c r="N96" s="190">
        <f t="shared" si="92"/>
        <v>0.21124620060790272</v>
      </c>
      <c r="O96" s="190">
        <f t="shared" ref="O96:P96" si="93">O66/O$59</f>
        <v>0.18632478632478633</v>
      </c>
      <c r="P96" s="190">
        <f t="shared" si="93"/>
        <v>0.11070944419340262</v>
      </c>
    </row>
    <row r="97" spans="1:16" ht="15">
      <c r="A97" s="10"/>
      <c r="B97" s="10"/>
      <c r="C97" s="6" t="s">
        <v>39</v>
      </c>
      <c r="D97" s="10"/>
      <c r="E97" s="191">
        <f t="shared" si="73"/>
        <v>0.15332197614991483</v>
      </c>
      <c r="F97" s="191">
        <f t="shared" si="73"/>
        <v>0.15939278937381404</v>
      </c>
      <c r="G97" s="191">
        <f t="shared" si="74"/>
        <v>0.12649800266311584</v>
      </c>
      <c r="H97" s="191">
        <f t="shared" si="74"/>
        <v>4.5857418111753374E-2</v>
      </c>
      <c r="I97" s="191">
        <f t="shared" ref="I97:J97" si="94">I67/I$59</f>
        <v>9.5771144278606959E-2</v>
      </c>
      <c r="J97" s="191">
        <f t="shared" si="94"/>
        <v>0.13815789473684212</v>
      </c>
      <c r="K97" s="191">
        <f t="shared" ref="K97:L97" si="95">K67/K$59</f>
        <v>0.13242009132420091</v>
      </c>
      <c r="L97" s="191">
        <f t="shared" si="95"/>
        <v>4.8415492957746477E-2</v>
      </c>
      <c r="M97" s="191">
        <f t="shared" ref="M97:N97" si="96">M67/M$59</f>
        <v>0.10621761658031088</v>
      </c>
      <c r="N97" s="191">
        <f t="shared" si="96"/>
        <v>0.14285714285714285</v>
      </c>
      <c r="O97" s="191">
        <f t="shared" ref="O97:P97" si="97">O67/O$59</f>
        <v>6.7521367521367517E-2</v>
      </c>
      <c r="P97" s="191">
        <f t="shared" si="97"/>
        <v>4.2476276547672845E-2</v>
      </c>
    </row>
    <row r="98" spans="1:16" ht="15">
      <c r="A98" s="10"/>
      <c r="B98" s="10"/>
      <c r="C98" s="10"/>
      <c r="D98" s="10" t="s">
        <v>159</v>
      </c>
      <c r="E98" s="191">
        <f t="shared" si="73"/>
        <v>0.84667802385008517</v>
      </c>
      <c r="F98" s="191">
        <f t="shared" si="73"/>
        <v>0.71537001897533203</v>
      </c>
      <c r="G98" s="191">
        <f t="shared" si="74"/>
        <v>0.79494007989347537</v>
      </c>
      <c r="H98" s="191">
        <f t="shared" si="74"/>
        <v>0.55529865125240851</v>
      </c>
      <c r="I98" s="191">
        <f t="shared" ref="I98:J98" si="98">I68/I$59</f>
        <v>0.69278606965174128</v>
      </c>
      <c r="J98" s="191">
        <f t="shared" si="98"/>
        <v>0.80427631578947367</v>
      </c>
      <c r="K98" s="191">
        <f t="shared" ref="K98:L98" si="99">K68/K$59</f>
        <v>0.80517503805175039</v>
      </c>
      <c r="L98" s="191">
        <f t="shared" si="99"/>
        <v>0.62147887323943662</v>
      </c>
      <c r="M98" s="191">
        <f t="shared" ref="M98:N98" si="100">M68/M$59</f>
        <v>0.68911917098445596</v>
      </c>
      <c r="N98" s="191">
        <f t="shared" si="100"/>
        <v>0.82826747720364746</v>
      </c>
      <c r="O98" s="191">
        <f t="shared" ref="O98:P98" si="101">O68/O$59</f>
        <v>0.77777777777777779</v>
      </c>
      <c r="P98" s="191">
        <f t="shared" si="101"/>
        <v>0.58698599186624489</v>
      </c>
    </row>
    <row r="99" spans="1:16">
      <c r="A99" s="11"/>
      <c r="B99" s="25" t="s">
        <v>1</v>
      </c>
      <c r="C99" s="3"/>
      <c r="D99" s="11"/>
      <c r="E99" s="192">
        <f t="shared" si="73"/>
        <v>0.15332197614991483</v>
      </c>
      <c r="F99" s="192">
        <f t="shared" si="73"/>
        <v>0.28462998102466791</v>
      </c>
      <c r="G99" s="192">
        <f t="shared" si="74"/>
        <v>0.20505992010652463</v>
      </c>
      <c r="H99" s="192">
        <f t="shared" si="74"/>
        <v>0.44470134874759154</v>
      </c>
      <c r="I99" s="192">
        <f t="shared" ref="I99:J99" si="102">I69/I$59</f>
        <v>0.30721393034825872</v>
      </c>
      <c r="J99" s="192">
        <f t="shared" si="102"/>
        <v>0.19572368421052633</v>
      </c>
      <c r="K99" s="192">
        <f t="shared" ref="K99:L99" si="103">K69/K$59</f>
        <v>0.19482496194824961</v>
      </c>
      <c r="L99" s="192">
        <f t="shared" si="103"/>
        <v>0.37852112676056338</v>
      </c>
      <c r="M99" s="192">
        <f t="shared" ref="M99:N99" si="104">M69/M$59</f>
        <v>0.31088082901554404</v>
      </c>
      <c r="N99" s="192">
        <f t="shared" si="104"/>
        <v>0.17173252279635259</v>
      </c>
      <c r="O99" s="192">
        <f t="shared" ref="O99:P99" si="105">O69/O$59</f>
        <v>0.22222222222222221</v>
      </c>
      <c r="P99" s="192">
        <f t="shared" si="105"/>
        <v>0.41301400813375511</v>
      </c>
    </row>
    <row r="100" spans="1:16" ht="15">
      <c r="A100" s="12"/>
      <c r="B100" s="2" t="s">
        <v>255</v>
      </c>
      <c r="C100" s="12"/>
      <c r="D100" s="12"/>
      <c r="E100" s="191">
        <f t="shared" si="73"/>
        <v>1.7035775127768314E-3</v>
      </c>
      <c r="F100" s="191">
        <f t="shared" si="73"/>
        <v>1.8975332068311196E-3</v>
      </c>
      <c r="G100" s="191">
        <f t="shared" si="74"/>
        <v>1.3315579227696406E-3</v>
      </c>
      <c r="H100" s="191">
        <f t="shared" si="74"/>
        <v>1.1560693641618498E-3</v>
      </c>
      <c r="I100" s="191">
        <f t="shared" ref="I100:J100" si="106">I70/I$59</f>
        <v>2.4875621890547263E-3</v>
      </c>
      <c r="J100" s="191">
        <f t="shared" si="106"/>
        <v>0</v>
      </c>
      <c r="K100" s="191">
        <f t="shared" ref="K100:L100" si="107">K70/K$59</f>
        <v>-6.0882800608828003E-3</v>
      </c>
      <c r="L100" s="191">
        <f t="shared" si="107"/>
        <v>-2.2447183098591551E-2</v>
      </c>
      <c r="M100" s="191">
        <f t="shared" ref="M100:N100" si="108">M70/M$59</f>
        <v>-6.6062176165803108E-2</v>
      </c>
      <c r="N100" s="191">
        <f t="shared" si="108"/>
        <v>-7.598784194528875E-2</v>
      </c>
      <c r="O100" s="191">
        <f t="shared" ref="O100:P100" si="109">O70/O$59</f>
        <v>-4.3589743589743588E-2</v>
      </c>
      <c r="P100" s="191">
        <f t="shared" si="109"/>
        <v>-2.2593764121102575E-2</v>
      </c>
    </row>
    <row r="101" spans="1:16">
      <c r="A101" s="12"/>
      <c r="B101" s="22" t="s">
        <v>263</v>
      </c>
      <c r="C101" s="4"/>
      <c r="D101" s="12"/>
      <c r="E101" s="190">
        <f t="shared" si="73"/>
        <v>0.15502555366269166</v>
      </c>
      <c r="F101" s="190">
        <f t="shared" si="73"/>
        <v>0.28652751423149903</v>
      </c>
      <c r="G101" s="190">
        <f t="shared" si="74"/>
        <v>0.20639147802929428</v>
      </c>
      <c r="H101" s="190">
        <f t="shared" si="74"/>
        <v>0.44585741811175339</v>
      </c>
      <c r="I101" s="190">
        <f t="shared" ref="I101:J101" si="110">I71/I$59</f>
        <v>0.30970149253731344</v>
      </c>
      <c r="J101" s="190">
        <f t="shared" si="110"/>
        <v>0.19572368421052633</v>
      </c>
      <c r="K101" s="190">
        <f t="shared" ref="K101:L101" si="111">K71/K$59</f>
        <v>0.18873668188736681</v>
      </c>
      <c r="L101" s="190">
        <f t="shared" si="111"/>
        <v>0.35607394366197181</v>
      </c>
      <c r="M101" s="190">
        <f t="shared" ref="M101:N101" si="112">M71/M$59</f>
        <v>0.24481865284974094</v>
      </c>
      <c r="N101" s="190">
        <f t="shared" si="112"/>
        <v>9.5744680851063829E-2</v>
      </c>
      <c r="O101" s="190">
        <f t="shared" ref="O101:P101" si="113">O71/O$59</f>
        <v>0.17863247863247864</v>
      </c>
      <c r="P101" s="190">
        <f t="shared" si="113"/>
        <v>0.39042024401265252</v>
      </c>
    </row>
    <row r="102" spans="1:16" ht="15">
      <c r="A102" s="12"/>
      <c r="B102" s="2" t="s">
        <v>264</v>
      </c>
      <c r="C102" s="4"/>
      <c r="D102" s="12"/>
      <c r="E102" s="191">
        <f t="shared" si="73"/>
        <v>4.0885860306643949E-2</v>
      </c>
      <c r="F102" s="191">
        <f t="shared" si="73"/>
        <v>7.4003795066413663E-2</v>
      </c>
      <c r="G102" s="191">
        <f t="shared" si="74"/>
        <v>-1.7310252996005325E-2</v>
      </c>
      <c r="H102" s="191">
        <f t="shared" si="74"/>
        <v>0.102504816955684</v>
      </c>
      <c r="I102" s="191">
        <f t="shared" ref="I102:J102" si="114">I72/I$59</f>
        <v>6.2189054726368161E-2</v>
      </c>
      <c r="J102" s="191">
        <f t="shared" si="114"/>
        <v>4.7697368421052634E-2</v>
      </c>
      <c r="K102" s="191">
        <f t="shared" ref="K102:L102" si="115">K72/K$59</f>
        <v>5.1750380517503802E-2</v>
      </c>
      <c r="L102" s="191">
        <f t="shared" si="115"/>
        <v>8.2746478873239437E-2</v>
      </c>
      <c r="M102" s="191">
        <f t="shared" ref="M102:N102" si="116">M72/M$59</f>
        <v>6.2176165803108807E-2</v>
      </c>
      <c r="N102" s="191">
        <f t="shared" si="116"/>
        <v>2.7355623100303952E-2</v>
      </c>
      <c r="O102" s="191">
        <f t="shared" ref="O102:P102" si="117">O72/O$59</f>
        <v>3.0769230769230771E-2</v>
      </c>
      <c r="P102" s="191">
        <f t="shared" si="117"/>
        <v>7.5011296882060555E-2</v>
      </c>
    </row>
    <row r="103" spans="1:16" ht="15">
      <c r="A103" s="12"/>
      <c r="B103" s="25" t="s">
        <v>2</v>
      </c>
      <c r="C103" s="4"/>
      <c r="D103" s="9"/>
      <c r="E103" s="37">
        <f t="shared" si="73"/>
        <v>0.11413969335604771</v>
      </c>
      <c r="F103" s="37">
        <f t="shared" si="73"/>
        <v>0.21252371916508539</v>
      </c>
      <c r="G103" s="37">
        <f t="shared" si="74"/>
        <v>0.22370173102529961</v>
      </c>
      <c r="H103" s="37">
        <f t="shared" si="74"/>
        <v>0.34335260115606936</v>
      </c>
      <c r="I103" s="37">
        <f t="shared" ref="I103:J103" si="118">I73/I$59</f>
        <v>0.24751243781094528</v>
      </c>
      <c r="J103" s="37">
        <f t="shared" si="118"/>
        <v>0.14802631578947367</v>
      </c>
      <c r="K103" s="37">
        <f t="shared" ref="K103:L103" si="119">K73/K$59</f>
        <v>0.13698630136986301</v>
      </c>
      <c r="L103" s="37">
        <f t="shared" si="119"/>
        <v>0.27332746478873238</v>
      </c>
      <c r="M103" s="37">
        <f t="shared" ref="M103:N103" si="120">M73/M$59</f>
        <v>0.18264248704663213</v>
      </c>
      <c r="N103" s="37">
        <f t="shared" si="120"/>
        <v>6.8389057750759874E-2</v>
      </c>
      <c r="O103" s="37">
        <f t="shared" ref="O103:P103" si="121">O73/O$59</f>
        <v>0.14786324786324787</v>
      </c>
      <c r="P103" s="37">
        <f t="shared" si="121"/>
        <v>0.31540894713059198</v>
      </c>
    </row>
    <row r="104" spans="1:16">
      <c r="A104" s="12"/>
      <c r="B104" s="25"/>
      <c r="C104" s="4"/>
      <c r="D104" s="9"/>
    </row>
    <row r="106" spans="1:16">
      <c r="A106" s="9"/>
      <c r="B106" s="25"/>
      <c r="C106" s="9"/>
      <c r="D106" s="9"/>
    </row>
  </sheetData>
  <mergeCells count="5">
    <mergeCell ref="A1:Q1"/>
    <mergeCell ref="A2:Q2"/>
    <mergeCell ref="A3:Q3"/>
    <mergeCell ref="B24:D24"/>
    <mergeCell ref="B74:D74"/>
  </mergeCells>
  <conditionalFormatting sqref="B56 C55:C56">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17</oddFooter>
  </headerFooter>
  <rowBreaks count="1" manualBreakCount="1">
    <brk id="54"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showGridLines="0" view="pageBreakPreview" zoomScale="115" zoomScaleNormal="100" zoomScaleSheetLayoutView="115" workbookViewId="0">
      <pane xSplit="4" ySplit="8" topLeftCell="E9" activePane="bottomRight" state="frozen"/>
      <selection activeCell="A9" sqref="A9:R9"/>
      <selection pane="topRight" activeCell="A9" sqref="A9:R9"/>
      <selection pane="bottomLeft" activeCell="A9" sqref="A9:R9"/>
      <selection pane="bottomRight" activeCell="E9" sqref="E9"/>
    </sheetView>
  </sheetViews>
  <sheetFormatPr defaultColWidth="8.85546875" defaultRowHeight="15"/>
  <cols>
    <col min="1" max="3" width="2.7109375" style="5" customWidth="1"/>
    <col min="4" max="4" width="40.28515625" style="5" customWidth="1"/>
    <col min="5" max="16" width="10" style="38" customWidth="1"/>
    <col min="17" max="17" width="1.42578125" style="27" customWidth="1"/>
    <col min="18" max="16384" width="8.85546875" style="27"/>
  </cols>
  <sheetData>
    <row r="1" spans="1:22" s="31" customFormat="1" ht="15" customHeight="1" collapsed="1">
      <c r="A1" s="351" t="s">
        <v>36</v>
      </c>
      <c r="B1" s="351"/>
      <c r="C1" s="351"/>
      <c r="D1" s="351"/>
      <c r="E1" s="351"/>
      <c r="F1" s="351"/>
      <c r="G1" s="351"/>
      <c r="H1" s="351"/>
      <c r="I1" s="351"/>
      <c r="J1" s="351"/>
      <c r="K1" s="351"/>
      <c r="L1" s="351"/>
      <c r="M1" s="351"/>
      <c r="N1" s="351"/>
      <c r="O1" s="351"/>
      <c r="P1" s="351"/>
      <c r="Q1" s="351"/>
    </row>
    <row r="2" spans="1:22" s="31" customFormat="1" ht="15" customHeight="1">
      <c r="A2" s="351" t="s">
        <v>175</v>
      </c>
      <c r="B2" s="351"/>
      <c r="C2" s="351"/>
      <c r="D2" s="351"/>
      <c r="E2" s="351"/>
      <c r="F2" s="351"/>
      <c r="G2" s="351"/>
      <c r="H2" s="351"/>
      <c r="I2" s="351"/>
      <c r="J2" s="351"/>
      <c r="K2" s="351"/>
      <c r="L2" s="351"/>
      <c r="M2" s="351"/>
      <c r="N2" s="351"/>
      <c r="O2" s="351"/>
      <c r="P2" s="351"/>
      <c r="Q2" s="351"/>
    </row>
    <row r="3" spans="1:22" s="31" customFormat="1" ht="15" customHeight="1">
      <c r="A3" s="351" t="s">
        <v>24</v>
      </c>
      <c r="B3" s="351"/>
      <c r="C3" s="351"/>
      <c r="D3" s="351"/>
      <c r="E3" s="351"/>
      <c r="F3" s="351"/>
      <c r="G3" s="351"/>
      <c r="H3" s="351"/>
      <c r="I3" s="351"/>
      <c r="J3" s="351"/>
      <c r="K3" s="351"/>
      <c r="L3" s="351"/>
      <c r="M3" s="351"/>
      <c r="N3" s="351"/>
      <c r="O3" s="351"/>
      <c r="P3" s="351"/>
      <c r="Q3" s="351"/>
      <c r="R3" s="30"/>
      <c r="V3" s="30"/>
    </row>
    <row r="4" spans="1:22" s="51" customFormat="1" ht="5.25" customHeight="1">
      <c r="A4" s="49"/>
      <c r="B4" s="50"/>
      <c r="C4" s="50"/>
      <c r="D4" s="50"/>
      <c r="E4" s="50"/>
      <c r="F4" s="50"/>
      <c r="G4" s="50"/>
      <c r="H4" s="50"/>
      <c r="I4" s="50"/>
      <c r="J4" s="50"/>
      <c r="K4" s="50"/>
      <c r="L4" s="50"/>
      <c r="M4" s="50"/>
      <c r="N4" s="50"/>
      <c r="O4" s="50"/>
      <c r="P4" s="50"/>
      <c r="R4" s="215"/>
      <c r="V4" s="215"/>
    </row>
    <row r="5" spans="1:22">
      <c r="A5" s="20" t="s">
        <v>115</v>
      </c>
    </row>
    <row r="6" spans="1:22" s="172" customFormat="1" ht="12.75">
      <c r="A6" s="243"/>
      <c r="B6" s="243"/>
      <c r="C6" s="243"/>
      <c r="D6" s="243"/>
      <c r="E6" s="174" t="s">
        <v>3</v>
      </c>
      <c r="F6" s="174" t="s">
        <v>4</v>
      </c>
      <c r="G6" s="174" t="s">
        <v>5</v>
      </c>
      <c r="H6" s="174" t="s">
        <v>6</v>
      </c>
      <c r="I6" s="174" t="s">
        <v>3</v>
      </c>
      <c r="J6" s="174" t="s">
        <v>4</v>
      </c>
      <c r="K6" s="174" t="s">
        <v>5</v>
      </c>
      <c r="L6" s="174" t="s">
        <v>6</v>
      </c>
      <c r="M6" s="174" t="s">
        <v>3</v>
      </c>
      <c r="N6" s="174" t="s">
        <v>4</v>
      </c>
      <c r="O6" s="174" t="s">
        <v>5</v>
      </c>
      <c r="P6" s="174" t="s">
        <v>6</v>
      </c>
    </row>
    <row r="7" spans="1:22" s="172" customFormat="1" ht="12.75">
      <c r="A7" s="242"/>
      <c r="B7" s="242"/>
      <c r="C7" s="242"/>
      <c r="D7" s="242"/>
      <c r="E7" s="174" t="s">
        <v>183</v>
      </c>
      <c r="F7" s="174" t="s">
        <v>183</v>
      </c>
      <c r="G7" s="174" t="s">
        <v>183</v>
      </c>
      <c r="H7" s="174" t="s">
        <v>183</v>
      </c>
      <c r="I7" s="174" t="s">
        <v>204</v>
      </c>
      <c r="J7" s="174" t="s">
        <v>204</v>
      </c>
      <c r="K7" s="174" t="s">
        <v>204</v>
      </c>
      <c r="L7" s="174" t="s">
        <v>204</v>
      </c>
      <c r="M7" s="174" t="s">
        <v>241</v>
      </c>
      <c r="N7" s="174" t="s">
        <v>241</v>
      </c>
      <c r="O7" s="174" t="s">
        <v>241</v>
      </c>
      <c r="P7" s="174" t="s">
        <v>241</v>
      </c>
    </row>
    <row r="8" spans="1:22" s="172" customFormat="1" ht="12.75">
      <c r="E8" s="273" t="s">
        <v>171</v>
      </c>
      <c r="F8" s="273" t="s">
        <v>171</v>
      </c>
      <c r="G8" s="273" t="s">
        <v>171</v>
      </c>
      <c r="H8" s="273" t="s">
        <v>171</v>
      </c>
      <c r="I8" s="273" t="s">
        <v>171</v>
      </c>
      <c r="J8" s="273" t="s">
        <v>171</v>
      </c>
      <c r="K8" s="273" t="s">
        <v>171</v>
      </c>
      <c r="L8" s="273" t="s">
        <v>171</v>
      </c>
      <c r="M8" s="273" t="s">
        <v>171</v>
      </c>
      <c r="N8" s="273" t="s">
        <v>171</v>
      </c>
      <c r="O8" s="273" t="s">
        <v>171</v>
      </c>
      <c r="P8" s="273" t="s">
        <v>171</v>
      </c>
      <c r="Q8" s="274"/>
    </row>
    <row r="9" spans="1:22" ht="5.25" customHeight="1">
      <c r="A9" s="6"/>
      <c r="B9" s="6"/>
      <c r="C9" s="6"/>
      <c r="D9" s="6"/>
      <c r="E9" s="248"/>
      <c r="F9" s="248"/>
      <c r="G9" s="248"/>
      <c r="H9" s="248"/>
      <c r="I9" s="248"/>
      <c r="J9" s="248"/>
      <c r="K9" s="248"/>
      <c r="L9" s="248"/>
      <c r="M9" s="248"/>
      <c r="N9" s="248"/>
      <c r="O9" s="248"/>
      <c r="P9" s="248"/>
    </row>
    <row r="10" spans="1:22" ht="12.75">
      <c r="A10" s="8"/>
      <c r="B10" s="1" t="s">
        <v>161</v>
      </c>
      <c r="C10" s="9"/>
      <c r="D10" s="8"/>
      <c r="E10" s="13">
        <v>4479</v>
      </c>
      <c r="F10" s="13">
        <v>4408</v>
      </c>
      <c r="G10" s="13">
        <v>4495</v>
      </c>
      <c r="H10" s="13">
        <v>4856</v>
      </c>
      <c r="I10" s="13">
        <f>SUM('QTD P&amp;L'!F9:I9)</f>
        <v>5008</v>
      </c>
      <c r="J10" s="13">
        <f>SUM('QTD P&amp;L'!G9:J9)</f>
        <v>4983</v>
      </c>
      <c r="K10" s="13">
        <f>SUM('QTD P&amp;L'!H9:K9)</f>
        <v>4833</v>
      </c>
      <c r="L10" s="13">
        <v>4583</v>
      </c>
      <c r="M10" s="13">
        <f>SUM('QTD P&amp;L'!J9:M9)</f>
        <v>4370</v>
      </c>
      <c r="N10" s="13">
        <f>SUM('QTD P&amp;L'!K9:N9)</f>
        <v>4290</v>
      </c>
      <c r="O10" s="13">
        <f>SUM('QTD P&amp;L'!L9:O9)</f>
        <v>4352</v>
      </c>
      <c r="P10" s="13">
        <v>4408</v>
      </c>
    </row>
    <row r="11" spans="1:22" ht="12.75">
      <c r="A11" s="8"/>
      <c r="B11" s="1" t="s">
        <v>160</v>
      </c>
      <c r="C11" s="9"/>
      <c r="D11" s="8"/>
      <c r="E11" s="13"/>
      <c r="F11" s="13"/>
      <c r="G11" s="13"/>
      <c r="H11" s="13"/>
      <c r="I11" s="13"/>
      <c r="J11" s="13"/>
      <c r="K11" s="13"/>
      <c r="L11" s="13"/>
      <c r="M11" s="13"/>
      <c r="N11" s="13"/>
      <c r="O11" s="13"/>
      <c r="P11" s="13"/>
    </row>
    <row r="12" spans="1:22" s="43" customFormat="1" ht="12.75">
      <c r="A12" s="10"/>
      <c r="B12" s="2"/>
      <c r="C12" s="2" t="s">
        <v>169</v>
      </c>
      <c r="D12" s="10"/>
      <c r="E12" s="42">
        <v>1091</v>
      </c>
      <c r="F12" s="42">
        <v>1107</v>
      </c>
      <c r="G12" s="42">
        <v>1115</v>
      </c>
      <c r="H12" s="42">
        <v>1116</v>
      </c>
      <c r="I12" s="42">
        <f>SUM('QTD P&amp;L'!F11:I11)</f>
        <v>1118</v>
      </c>
      <c r="J12" s="42">
        <f>SUM('QTD P&amp;L'!G11:J11)</f>
        <v>1068</v>
      </c>
      <c r="K12" s="42">
        <f>SUM('QTD P&amp;L'!H11:K11)</f>
        <v>1033</v>
      </c>
      <c r="L12" s="42">
        <v>1053</v>
      </c>
      <c r="M12" s="42">
        <f>SUM('QTD P&amp;L'!J11:M11)</f>
        <v>1017</v>
      </c>
      <c r="N12" s="42">
        <f>SUM('QTD P&amp;L'!K11:N11)</f>
        <v>1025</v>
      </c>
      <c r="O12" s="42">
        <f>SUM('QTD P&amp;L'!L11:O11)</f>
        <v>1070</v>
      </c>
      <c r="P12" s="42">
        <v>999</v>
      </c>
    </row>
    <row r="13" spans="1:22" s="43" customFormat="1" ht="12.75">
      <c r="A13" s="10"/>
      <c r="B13" s="2"/>
      <c r="C13" s="2" t="s">
        <v>247</v>
      </c>
      <c r="D13" s="10"/>
      <c r="E13" s="42">
        <v>259</v>
      </c>
      <c r="F13" s="42">
        <v>268</v>
      </c>
      <c r="G13" s="42">
        <v>267</v>
      </c>
      <c r="H13" s="42">
        <f>231+32</f>
        <v>263</v>
      </c>
      <c r="I13" s="42">
        <f>SUM('QTD P&amp;L'!F12:I12)</f>
        <v>250</v>
      </c>
      <c r="J13" s="42">
        <f>SUM('QTD P&amp;L'!G12:J12)</f>
        <v>233</v>
      </c>
      <c r="K13" s="42">
        <f>SUM('QTD P&amp;L'!H12:K12)</f>
        <v>214</v>
      </c>
      <c r="L13" s="42">
        <v>204</v>
      </c>
      <c r="M13" s="42">
        <f>SUM('QTD P&amp;L'!J12:M12)</f>
        <v>205</v>
      </c>
      <c r="N13" s="42">
        <f>SUM('QTD P&amp;L'!K12:N12)</f>
        <v>207</v>
      </c>
      <c r="O13" s="42">
        <f>SUM('QTD P&amp;L'!L12:O12)</f>
        <v>220</v>
      </c>
      <c r="P13" s="42">
        <v>232</v>
      </c>
    </row>
    <row r="14" spans="1:22" s="43" customFormat="1" ht="12.75">
      <c r="A14" s="10"/>
      <c r="B14" s="2"/>
      <c r="C14" s="2" t="s">
        <v>167</v>
      </c>
      <c r="D14" s="10"/>
      <c r="E14" s="42">
        <v>187</v>
      </c>
      <c r="F14" s="42">
        <v>197</v>
      </c>
      <c r="G14" s="42">
        <v>192</v>
      </c>
      <c r="H14" s="42">
        <v>194</v>
      </c>
      <c r="I14" s="42">
        <f>SUM('QTD P&amp;L'!F13:I13)</f>
        <v>224</v>
      </c>
      <c r="J14" s="42">
        <f>SUM('QTD P&amp;L'!G13:J13)</f>
        <v>205</v>
      </c>
      <c r="K14" s="42">
        <f>SUM('QTD P&amp;L'!H13:K13)</f>
        <v>202</v>
      </c>
      <c r="L14" s="42">
        <v>187</v>
      </c>
      <c r="M14" s="42">
        <f>SUM('QTD P&amp;L'!J13:M13)</f>
        <v>183</v>
      </c>
      <c r="N14" s="42">
        <f>SUM('QTD P&amp;L'!K13:N13)</f>
        <v>191</v>
      </c>
      <c r="O14" s="42">
        <f>SUM('QTD P&amp;L'!L13:O13)</f>
        <v>209</v>
      </c>
      <c r="P14" s="42">
        <v>260</v>
      </c>
    </row>
    <row r="15" spans="1:22" s="43" customFormat="1" ht="12.75">
      <c r="A15" s="10"/>
      <c r="B15" s="2"/>
      <c r="C15" s="2" t="s">
        <v>168</v>
      </c>
      <c r="D15" s="10"/>
      <c r="E15" s="42">
        <v>143</v>
      </c>
      <c r="F15" s="42">
        <v>139</v>
      </c>
      <c r="G15" s="42">
        <v>133</v>
      </c>
      <c r="H15" s="42">
        <v>89</v>
      </c>
      <c r="I15" s="42">
        <f>SUM('QTD P&amp;L'!F14:I14)</f>
        <v>120</v>
      </c>
      <c r="J15" s="42">
        <f>SUM('QTD P&amp;L'!G14:J14)</f>
        <v>114</v>
      </c>
      <c r="K15" s="42">
        <f>SUM('QTD P&amp;L'!H14:K14)</f>
        <v>109</v>
      </c>
      <c r="L15" s="42">
        <v>87</v>
      </c>
      <c r="M15" s="42">
        <f>SUM('QTD P&amp;L'!J14:M14)</f>
        <v>52</v>
      </c>
      <c r="N15" s="42">
        <f>SUM('QTD P&amp;L'!K14:N14)</f>
        <v>49</v>
      </c>
      <c r="O15" s="42">
        <f>SUM('QTD P&amp;L'!L14:O14)</f>
        <v>51</v>
      </c>
      <c r="P15" s="42">
        <v>34</v>
      </c>
    </row>
    <row r="16" spans="1:22" ht="12.75">
      <c r="A16" s="10"/>
      <c r="B16" s="10"/>
      <c r="C16" s="6" t="s">
        <v>37</v>
      </c>
      <c r="D16" s="10"/>
      <c r="E16" s="15">
        <v>605</v>
      </c>
      <c r="F16" s="15">
        <v>637</v>
      </c>
      <c r="G16" s="15">
        <v>633</v>
      </c>
      <c r="H16" s="15">
        <f>636-32</f>
        <v>604</v>
      </c>
      <c r="I16" s="15">
        <f>SUM('QTD P&amp;L'!F15:I15)</f>
        <v>617</v>
      </c>
      <c r="J16" s="15">
        <f>SUM('QTD P&amp;L'!G15:J15)</f>
        <v>595</v>
      </c>
      <c r="K16" s="15">
        <f>SUM('QTD P&amp;L'!H15:K15)</f>
        <v>610</v>
      </c>
      <c r="L16" s="15">
        <v>584</v>
      </c>
      <c r="M16" s="15">
        <f>SUM('QTD P&amp;L'!J15:M15)</f>
        <v>603</v>
      </c>
      <c r="N16" s="15">
        <f>SUM('QTD P&amp;L'!K15:N15)</f>
        <v>592</v>
      </c>
      <c r="O16" s="15">
        <f>SUM('QTD P&amp;L'!L15:O15)</f>
        <v>583</v>
      </c>
      <c r="P16" s="15">
        <v>571</v>
      </c>
    </row>
    <row r="17" spans="1:19" ht="12.75">
      <c r="A17" s="10"/>
      <c r="B17" s="10"/>
      <c r="C17" s="6" t="s">
        <v>38</v>
      </c>
      <c r="D17" s="10"/>
      <c r="E17" s="15">
        <v>565</v>
      </c>
      <c r="F17" s="15">
        <v>611</v>
      </c>
      <c r="G17" s="15">
        <v>627</v>
      </c>
      <c r="H17" s="15">
        <v>578</v>
      </c>
      <c r="I17" s="15">
        <f>SUM('QTD P&amp;L'!F16:I16)</f>
        <v>606</v>
      </c>
      <c r="J17" s="15">
        <f>SUM('QTD P&amp;L'!G16:J16)</f>
        <v>586</v>
      </c>
      <c r="K17" s="15">
        <f>SUM('QTD P&amp;L'!H16:K16)</f>
        <v>599</v>
      </c>
      <c r="L17" s="15">
        <v>606</v>
      </c>
      <c r="M17" s="15">
        <f>SUM('QTD P&amp;L'!J16:M16)</f>
        <v>603</v>
      </c>
      <c r="N17" s="15">
        <f>SUM('QTD P&amp;L'!K16:N16)</f>
        <v>628</v>
      </c>
      <c r="O17" s="15">
        <f>SUM('QTD P&amp;L'!L16:O16)</f>
        <v>705</v>
      </c>
      <c r="P17" s="15">
        <v>712</v>
      </c>
    </row>
    <row r="18" spans="1:19" ht="12.75">
      <c r="A18" s="10"/>
      <c r="B18" s="10"/>
      <c r="C18" s="6" t="s">
        <v>39</v>
      </c>
      <c r="D18" s="10"/>
      <c r="E18" s="15">
        <v>455</v>
      </c>
      <c r="F18" s="15">
        <v>518</v>
      </c>
      <c r="G18" s="15">
        <v>535</v>
      </c>
      <c r="H18" s="15">
        <v>561</v>
      </c>
      <c r="I18" s="15">
        <f>SUM('QTD P&amp;L'!F17:I17)</f>
        <v>548</v>
      </c>
      <c r="J18" s="15">
        <f>SUM('QTD P&amp;L'!G17:J17)</f>
        <v>454</v>
      </c>
      <c r="K18" s="15">
        <f>SUM('QTD P&amp;L'!H17:K17)</f>
        <v>495</v>
      </c>
      <c r="L18" s="15">
        <v>490</v>
      </c>
      <c r="M18" s="15">
        <f>SUM('QTD P&amp;L'!J17:M17)</f>
        <v>496</v>
      </c>
      <c r="N18" s="15">
        <f>SUM('QTD P&amp;L'!K17:N17)</f>
        <v>507</v>
      </c>
      <c r="O18" s="15">
        <f>SUM('QTD P&amp;L'!L17:O17)</f>
        <v>485</v>
      </c>
      <c r="P18" s="15">
        <v>417</v>
      </c>
    </row>
    <row r="19" spans="1:19">
      <c r="A19" s="10"/>
      <c r="B19" s="10"/>
      <c r="C19" s="6" t="s">
        <v>40</v>
      </c>
      <c r="D19" s="10"/>
      <c r="E19" s="16">
        <v>7</v>
      </c>
      <c r="F19" s="16">
        <v>4</v>
      </c>
      <c r="G19" s="16">
        <v>1</v>
      </c>
      <c r="H19" s="16">
        <v>0</v>
      </c>
      <c r="I19" s="16">
        <v>0</v>
      </c>
      <c r="J19" s="16">
        <v>0</v>
      </c>
      <c r="K19" s="16">
        <v>0</v>
      </c>
      <c r="L19" s="16">
        <v>0</v>
      </c>
      <c r="M19" s="16">
        <v>0</v>
      </c>
      <c r="N19" s="16">
        <v>0</v>
      </c>
      <c r="O19" s="16">
        <v>0</v>
      </c>
      <c r="P19" s="16">
        <v>0</v>
      </c>
      <c r="Q19" s="343"/>
    </row>
    <row r="20" spans="1:19">
      <c r="A20" s="10"/>
      <c r="B20" s="10"/>
      <c r="C20" s="10"/>
      <c r="D20" s="10" t="s">
        <v>159</v>
      </c>
      <c r="E20" s="16">
        <f t="shared" ref="E20:P20" si="0">SUM(E12:E19)</f>
        <v>3312</v>
      </c>
      <c r="F20" s="16">
        <f t="shared" si="0"/>
        <v>3481</v>
      </c>
      <c r="G20" s="16">
        <f t="shared" si="0"/>
        <v>3503</v>
      </c>
      <c r="H20" s="16">
        <f t="shared" si="0"/>
        <v>3405</v>
      </c>
      <c r="I20" s="16">
        <f t="shared" si="0"/>
        <v>3483</v>
      </c>
      <c r="J20" s="16">
        <f t="shared" si="0"/>
        <v>3255</v>
      </c>
      <c r="K20" s="16">
        <f t="shared" si="0"/>
        <v>3262</v>
      </c>
      <c r="L20" s="16">
        <f t="shared" si="0"/>
        <v>3211</v>
      </c>
      <c r="M20" s="16">
        <f t="shared" si="0"/>
        <v>3159</v>
      </c>
      <c r="N20" s="16">
        <f t="shared" si="0"/>
        <v>3199</v>
      </c>
      <c r="O20" s="16">
        <f t="shared" si="0"/>
        <v>3323</v>
      </c>
      <c r="P20" s="16">
        <f t="shared" si="0"/>
        <v>3225</v>
      </c>
    </row>
    <row r="21" spans="1:19" ht="12.75">
      <c r="A21" s="11"/>
      <c r="B21" s="25" t="s">
        <v>1</v>
      </c>
      <c r="C21" s="3"/>
      <c r="D21" s="11"/>
      <c r="E21" s="14">
        <f t="shared" ref="E21:P21" si="1">+E10-E20</f>
        <v>1167</v>
      </c>
      <c r="F21" s="14">
        <f t="shared" si="1"/>
        <v>927</v>
      </c>
      <c r="G21" s="14">
        <f t="shared" si="1"/>
        <v>992</v>
      </c>
      <c r="H21" s="14">
        <f t="shared" si="1"/>
        <v>1451</v>
      </c>
      <c r="I21" s="14">
        <f t="shared" si="1"/>
        <v>1525</v>
      </c>
      <c r="J21" s="14">
        <f t="shared" si="1"/>
        <v>1728</v>
      </c>
      <c r="K21" s="14">
        <f t="shared" si="1"/>
        <v>1571</v>
      </c>
      <c r="L21" s="14">
        <f t="shared" si="1"/>
        <v>1372</v>
      </c>
      <c r="M21" s="14">
        <f t="shared" si="1"/>
        <v>1211</v>
      </c>
      <c r="N21" s="14">
        <f t="shared" si="1"/>
        <v>1091</v>
      </c>
      <c r="O21" s="14">
        <f t="shared" si="1"/>
        <v>1029</v>
      </c>
      <c r="P21" s="14">
        <f t="shared" si="1"/>
        <v>1183</v>
      </c>
    </row>
    <row r="22" spans="1:19">
      <c r="A22" s="12"/>
      <c r="B22" s="2" t="s">
        <v>255</v>
      </c>
      <c r="C22" s="12"/>
      <c r="D22" s="12"/>
      <c r="E22" s="16">
        <v>1</v>
      </c>
      <c r="F22" s="16">
        <v>1</v>
      </c>
      <c r="G22" s="16">
        <v>-1</v>
      </c>
      <c r="H22" s="16">
        <v>7</v>
      </c>
      <c r="I22" s="16">
        <f>SUM('QTD P&amp;L'!F20:I20)</f>
        <v>8</v>
      </c>
      <c r="J22" s="16">
        <f>SUM('QTD P&amp;L'!G20:J20)</f>
        <v>6</v>
      </c>
      <c r="K22" s="16">
        <f>SUM('QTD P&amp;L'!H20:K20)</f>
        <v>1</v>
      </c>
      <c r="L22" s="16">
        <v>-53</v>
      </c>
      <c r="M22" s="16">
        <f>SUM('QTD P&amp;L'!J20:M20)</f>
        <v>-106</v>
      </c>
      <c r="N22" s="16">
        <f>SUM('QTD P&amp;L'!K20:N20)</f>
        <v>-156</v>
      </c>
      <c r="O22" s="16">
        <f>SUM('QTD P&amp;L'!L20:O20)</f>
        <v>-203</v>
      </c>
      <c r="P22" s="16">
        <v>-202</v>
      </c>
    </row>
    <row r="23" spans="1:19" ht="12.75">
      <c r="A23" s="12"/>
      <c r="B23" s="22" t="s">
        <v>263</v>
      </c>
      <c r="C23" s="4"/>
      <c r="D23" s="12"/>
      <c r="E23" s="15">
        <f t="shared" ref="E23:H23" si="2">SUM(E21:E22)</f>
        <v>1168</v>
      </c>
      <c r="F23" s="15">
        <f t="shared" si="2"/>
        <v>928</v>
      </c>
      <c r="G23" s="15">
        <f t="shared" si="2"/>
        <v>991</v>
      </c>
      <c r="H23" s="15">
        <f t="shared" si="2"/>
        <v>1458</v>
      </c>
      <c r="I23" s="15">
        <f t="shared" ref="I23" si="3">SUM(I21:I22)</f>
        <v>1533</v>
      </c>
      <c r="J23" s="15">
        <f t="shared" ref="J23:O23" si="4">SUM(J21:J22)</f>
        <v>1734</v>
      </c>
      <c r="K23" s="15">
        <f t="shared" si="4"/>
        <v>1572</v>
      </c>
      <c r="L23" s="15">
        <f t="shared" si="4"/>
        <v>1319</v>
      </c>
      <c r="M23" s="15">
        <f t="shared" si="4"/>
        <v>1105</v>
      </c>
      <c r="N23" s="15">
        <f t="shared" si="4"/>
        <v>935</v>
      </c>
      <c r="O23" s="15">
        <f t="shared" si="4"/>
        <v>826</v>
      </c>
      <c r="P23" s="15">
        <f t="shared" ref="P23" si="5">SUM(P21:P22)</f>
        <v>981</v>
      </c>
    </row>
    <row r="24" spans="1:19">
      <c r="A24" s="12"/>
      <c r="B24" s="2" t="s">
        <v>264</v>
      </c>
      <c r="C24" s="4"/>
      <c r="D24" s="12"/>
      <c r="E24" s="16">
        <v>202</v>
      </c>
      <c r="F24" s="16">
        <v>112</v>
      </c>
      <c r="G24" s="16">
        <v>97</v>
      </c>
      <c r="H24" s="16">
        <v>309</v>
      </c>
      <c r="I24" s="16">
        <f>SUM('QTD P&amp;L'!F22:I22)</f>
        <v>312</v>
      </c>
      <c r="J24" s="16">
        <f>SUM('QTD P&amp;L'!G22:J22)</f>
        <v>374</v>
      </c>
      <c r="K24" s="16">
        <f>SUM('QTD P&amp;L'!H22:K22)</f>
        <v>382</v>
      </c>
      <c r="L24" s="16">
        <v>309</v>
      </c>
      <c r="M24" s="179">
        <f>SUM('QTD P&amp;L'!J22:M22)</f>
        <v>258</v>
      </c>
      <c r="N24" s="179">
        <f>SUM('QTD P&amp;L'!K22:N22)</f>
        <v>208</v>
      </c>
      <c r="O24" s="179">
        <f>SUM('QTD P&amp;L'!L22:O22)</f>
        <v>178</v>
      </c>
      <c r="P24" s="179">
        <v>146</v>
      </c>
    </row>
    <row r="25" spans="1:19">
      <c r="A25" s="9"/>
      <c r="B25" s="25" t="s">
        <v>2</v>
      </c>
      <c r="C25" s="9"/>
      <c r="D25" s="9"/>
      <c r="E25" s="17">
        <f t="shared" ref="E25:H25" si="6">E23-E24</f>
        <v>966</v>
      </c>
      <c r="F25" s="17">
        <f t="shared" si="6"/>
        <v>816</v>
      </c>
      <c r="G25" s="17">
        <f t="shared" si="6"/>
        <v>894</v>
      </c>
      <c r="H25" s="17">
        <f t="shared" si="6"/>
        <v>1149</v>
      </c>
      <c r="I25" s="17">
        <f t="shared" ref="I25:J25" si="7">I23-I24</f>
        <v>1221</v>
      </c>
      <c r="J25" s="17">
        <f t="shared" si="7"/>
        <v>1360</v>
      </c>
      <c r="K25" s="17">
        <f t="shared" ref="K25:L25" si="8">K23-K24</f>
        <v>1190</v>
      </c>
      <c r="L25" s="17">
        <f t="shared" si="8"/>
        <v>1010</v>
      </c>
      <c r="M25" s="181">
        <f t="shared" ref="M25:N25" si="9">M23-M24</f>
        <v>847</v>
      </c>
      <c r="N25" s="181">
        <f t="shared" si="9"/>
        <v>727</v>
      </c>
      <c r="O25" s="181">
        <f t="shared" ref="O25:P25" si="10">O23-O24</f>
        <v>648</v>
      </c>
      <c r="P25" s="181">
        <f t="shared" si="10"/>
        <v>835</v>
      </c>
      <c r="R25" s="285"/>
    </row>
    <row r="26" spans="1:19" ht="39" customHeight="1">
      <c r="A26" s="10"/>
      <c r="B26" s="352" t="s">
        <v>203</v>
      </c>
      <c r="C26" s="352"/>
      <c r="D26" s="352"/>
      <c r="E26" s="277">
        <v>950</v>
      </c>
      <c r="F26" s="277">
        <v>801</v>
      </c>
      <c r="G26" s="277">
        <v>876</v>
      </c>
      <c r="H26" s="277">
        <v>1125</v>
      </c>
      <c r="I26" s="277">
        <f>SUM('QTD P&amp;L'!F24:I24)</f>
        <v>1194</v>
      </c>
      <c r="J26" s="277">
        <f>SUM('QTD P&amp;L'!G24:J24)</f>
        <v>1331</v>
      </c>
      <c r="K26" s="277">
        <f>SUM('QTD P&amp;L'!H24:K24)</f>
        <v>1165</v>
      </c>
      <c r="L26" s="277">
        <v>987</v>
      </c>
      <c r="M26" s="278">
        <f>SUM('QTD P&amp;L'!J24:M24)</f>
        <v>826</v>
      </c>
      <c r="N26" s="278">
        <f>SUM('QTD P&amp;L'!K24:N24)</f>
        <v>708</v>
      </c>
      <c r="O26" s="278">
        <f>SUM('QTD P&amp;L'!L24:O24)</f>
        <v>630</v>
      </c>
      <c r="P26" s="278">
        <v>817</v>
      </c>
      <c r="Q26" s="278"/>
      <c r="R26" s="278"/>
      <c r="S26" s="178"/>
    </row>
    <row r="27" spans="1:19" ht="9.75" customHeight="1">
      <c r="A27" s="9"/>
      <c r="B27" s="25"/>
      <c r="C27" s="9"/>
      <c r="D27" s="9"/>
      <c r="E27" s="17"/>
      <c r="F27" s="17"/>
      <c r="G27" s="17"/>
      <c r="H27" s="17"/>
      <c r="I27" s="17"/>
      <c r="J27" s="17"/>
      <c r="K27" s="17"/>
      <c r="L27" s="17"/>
      <c r="M27" s="181"/>
      <c r="N27" s="181"/>
      <c r="O27" s="181"/>
      <c r="P27" s="181"/>
    </row>
    <row r="28" spans="1:19" s="45" customFormat="1" ht="12.75">
      <c r="A28" s="52"/>
      <c r="B28" s="53" t="s">
        <v>29</v>
      </c>
      <c r="C28" s="53"/>
      <c r="D28" s="53"/>
      <c r="E28" s="54"/>
      <c r="F28" s="54"/>
      <c r="G28" s="54"/>
      <c r="H28" s="54"/>
      <c r="I28" s="54"/>
      <c r="J28" s="54"/>
      <c r="K28" s="54"/>
      <c r="L28" s="54"/>
      <c r="M28" s="182"/>
      <c r="N28" s="182"/>
      <c r="O28" s="182"/>
      <c r="P28" s="182"/>
    </row>
    <row r="29" spans="1:19" s="45" customFormat="1" ht="12.75">
      <c r="A29" s="52"/>
      <c r="B29" s="53"/>
      <c r="C29" s="234" t="s">
        <v>31</v>
      </c>
      <c r="D29" s="53"/>
      <c r="E29" s="56">
        <v>0.85000000000000009</v>
      </c>
      <c r="F29" s="56">
        <v>0.72000000000000008</v>
      </c>
      <c r="G29" s="56">
        <v>0.79</v>
      </c>
      <c r="H29" s="56">
        <v>1.01</v>
      </c>
      <c r="I29" s="56">
        <f>SUM('QTD P&amp;L'!F27:I27)</f>
        <v>1.0699999999999998</v>
      </c>
      <c r="J29" s="56">
        <f>SUM('QTD P&amp;L'!G27:J27)</f>
        <v>1.19</v>
      </c>
      <c r="K29" s="56">
        <f>SUM('QTD P&amp;L'!H27:K27)</f>
        <v>1.04</v>
      </c>
      <c r="L29" s="56">
        <v>0.96</v>
      </c>
      <c r="M29" s="183">
        <f>SUM('QTD P&amp;L'!J27:M27)</f>
        <v>0.96000000000000008</v>
      </c>
      <c r="N29" s="183">
        <f>SUM('QTD P&amp;L'!K27:N27)</f>
        <v>0.96000000000000008</v>
      </c>
      <c r="O29" s="183">
        <f>SUM('QTD P&amp;L'!L27:O27)</f>
        <v>0.88</v>
      </c>
      <c r="P29" s="183">
        <v>1.1399999999999999</v>
      </c>
    </row>
    <row r="30" spans="1:19" s="45" customFormat="1" ht="12.75">
      <c r="A30" s="52"/>
      <c r="B30" s="53"/>
      <c r="C30" s="234" t="s">
        <v>32</v>
      </c>
      <c r="D30" s="53"/>
      <c r="E30" s="56">
        <v>0.83000000000000007</v>
      </c>
      <c r="F30" s="56">
        <v>0.70000000000000007</v>
      </c>
      <c r="G30" s="56">
        <v>0.77</v>
      </c>
      <c r="H30" s="56">
        <v>1.01</v>
      </c>
      <c r="I30" s="56">
        <f>SUM('QTD P&amp;L'!F28:I28)</f>
        <v>1.0699999999999998</v>
      </c>
      <c r="J30" s="56">
        <f>SUM('QTD P&amp;L'!G28:J28)</f>
        <v>1.19</v>
      </c>
      <c r="K30" s="56">
        <f>SUM('QTD P&amp;L'!H28:K28)</f>
        <v>1.04</v>
      </c>
      <c r="L30" s="56">
        <v>0.95</v>
      </c>
      <c r="M30" s="183">
        <f>SUM('QTD P&amp;L'!J28:M28)</f>
        <v>0.95000000000000007</v>
      </c>
      <c r="N30" s="183">
        <f>SUM('QTD P&amp;L'!K28:N28)</f>
        <v>0.95000000000000007</v>
      </c>
      <c r="O30" s="183">
        <f>SUM('QTD P&amp;L'!L28:O28)</f>
        <v>0.87</v>
      </c>
      <c r="P30" s="183">
        <v>1.1299999999999999</v>
      </c>
    </row>
    <row r="31" spans="1:19" s="45" customFormat="1" ht="4.1500000000000004" customHeight="1">
      <c r="A31" s="52"/>
      <c r="B31" s="53"/>
      <c r="C31" s="53"/>
      <c r="D31" s="53"/>
      <c r="E31" s="216"/>
      <c r="F31" s="216"/>
      <c r="G31" s="216"/>
      <c r="H31" s="216"/>
      <c r="I31" s="216"/>
      <c r="J31" s="216"/>
      <c r="K31" s="216"/>
      <c r="L31" s="216"/>
      <c r="M31" s="216"/>
      <c r="N31" s="216"/>
      <c r="O31" s="216"/>
      <c r="P31" s="216"/>
    </row>
    <row r="32" spans="1:19" s="45" customFormat="1">
      <c r="A32" s="52"/>
      <c r="B32" s="57" t="s">
        <v>30</v>
      </c>
      <c r="C32" s="52"/>
      <c r="D32" s="53"/>
      <c r="E32" s="216"/>
      <c r="F32" s="216"/>
      <c r="G32" s="216"/>
      <c r="H32" s="216"/>
      <c r="I32" s="216"/>
      <c r="J32" s="216"/>
      <c r="K32" s="216"/>
      <c r="L32" s="216"/>
      <c r="M32" s="216"/>
      <c r="N32" s="216"/>
      <c r="O32" s="216"/>
      <c r="P32" s="216"/>
    </row>
    <row r="33" spans="1:16" s="45" customFormat="1" ht="12.75">
      <c r="A33" s="52"/>
      <c r="B33" s="53"/>
      <c r="C33" s="55" t="s">
        <v>31</v>
      </c>
      <c r="D33" s="53"/>
      <c r="E33" s="58">
        <v>1135</v>
      </c>
      <c r="F33" s="58">
        <v>1127</v>
      </c>
      <c r="G33" s="58">
        <v>1119.25</v>
      </c>
      <c r="H33" s="58">
        <v>1112</v>
      </c>
      <c r="I33" s="58">
        <f>AVERAGE('QTD P&amp;L'!F31:I31)</f>
        <v>1110.5</v>
      </c>
      <c r="J33" s="58">
        <f>AVERAGE('QTD P&amp;L'!G31:J31)</f>
        <v>1112.75</v>
      </c>
      <c r="K33" s="58">
        <f>AVERAGE('QTD P&amp;L'!H31:K31)</f>
        <v>1116</v>
      </c>
      <c r="L33" s="58">
        <v>1024</v>
      </c>
      <c r="M33" s="58">
        <f>AVERAGE('QTD P&amp;L'!J31:M31)</f>
        <v>923.5</v>
      </c>
      <c r="N33" s="58">
        <f>AVERAGE('QTD P&amp;L'!K31:N31)</f>
        <v>823</v>
      </c>
      <c r="O33" s="58">
        <f>AVERAGE('QTD P&amp;L'!L31:O31)</f>
        <v>722</v>
      </c>
      <c r="P33" s="58">
        <v>716</v>
      </c>
    </row>
    <row r="34" spans="1:16" s="45" customFormat="1" ht="12.75">
      <c r="A34" s="52"/>
      <c r="B34" s="53"/>
      <c r="C34" s="55" t="s">
        <v>32</v>
      </c>
      <c r="D34" s="53"/>
      <c r="E34" s="58">
        <v>1143</v>
      </c>
      <c r="F34" s="58">
        <v>1134.25</v>
      </c>
      <c r="G34" s="58">
        <v>1125.75</v>
      </c>
      <c r="H34" s="58">
        <v>1118</v>
      </c>
      <c r="I34" s="58">
        <f>AVERAGE('QTD P&amp;L'!F32:I32)</f>
        <v>1116</v>
      </c>
      <c r="J34" s="58">
        <f>AVERAGE('QTD P&amp;L'!G32:J32)</f>
        <v>1119</v>
      </c>
      <c r="K34" s="58">
        <f>AVERAGE('QTD P&amp;L'!H32:K32)</f>
        <v>1124</v>
      </c>
      <c r="L34" s="58">
        <v>1035</v>
      </c>
      <c r="M34" s="58">
        <f>AVERAGE('QTD P&amp;L'!J32:M32)</f>
        <v>934.75</v>
      </c>
      <c r="N34" s="58">
        <f>AVERAGE('QTD P&amp;L'!K32:N32)</f>
        <v>834.25</v>
      </c>
      <c r="O34" s="58">
        <f>AVERAGE('QTD P&amp;L'!L32:O32)</f>
        <v>730.25</v>
      </c>
      <c r="P34" s="58">
        <v>726</v>
      </c>
    </row>
    <row r="35" spans="1:16" s="45" customFormat="1">
      <c r="A35" s="52"/>
      <c r="B35" s="53"/>
      <c r="C35" s="18" t="s">
        <v>220</v>
      </c>
      <c r="D35" s="53"/>
      <c r="E35" s="331">
        <v>17.5</v>
      </c>
      <c r="F35" s="331">
        <v>19.25</v>
      </c>
      <c r="G35" s="331">
        <v>21.75</v>
      </c>
      <c r="H35" s="331">
        <v>24.25</v>
      </c>
      <c r="I35" s="331">
        <f>AVERAGE('QTD P&amp;L'!F33:I33)</f>
        <v>26</v>
      </c>
      <c r="J35" s="331">
        <f>AVERAGE('QTD P&amp;L'!G33:J33)</f>
        <v>26</v>
      </c>
      <c r="K35" s="331">
        <f>AVERAGE('QTD P&amp;L'!H33:K33)</f>
        <v>25.25</v>
      </c>
      <c r="L35" s="331">
        <v>24</v>
      </c>
      <c r="M35" s="331">
        <f>AVERAGE('QTD P&amp;L'!J33:M33)</f>
        <v>22</v>
      </c>
      <c r="N35" s="331">
        <f>AVERAGE('QTD P&amp;L'!K33:N33)</f>
        <v>20</v>
      </c>
      <c r="O35" s="331">
        <f>AVERAGE('QTD P&amp;L'!L33:O33)</f>
        <v>17.5</v>
      </c>
      <c r="P35" s="331">
        <v>15</v>
      </c>
    </row>
    <row r="36" spans="1:16" s="45" customFormat="1" ht="12.75">
      <c r="A36" s="52"/>
      <c r="B36" s="53"/>
      <c r="C36" s="18" t="s">
        <v>239</v>
      </c>
      <c r="D36" s="53"/>
      <c r="E36" s="58">
        <f t="shared" ref="E36:L36" si="11">SUM(E34:E35)</f>
        <v>1160.5</v>
      </c>
      <c r="F36" s="58">
        <f t="shared" si="11"/>
        <v>1153.5</v>
      </c>
      <c r="G36" s="58">
        <f t="shared" si="11"/>
        <v>1147.5</v>
      </c>
      <c r="H36" s="58">
        <f t="shared" si="11"/>
        <v>1142.25</v>
      </c>
      <c r="I36" s="58">
        <f t="shared" si="11"/>
        <v>1142</v>
      </c>
      <c r="J36" s="58">
        <f t="shared" si="11"/>
        <v>1145</v>
      </c>
      <c r="K36" s="58">
        <f t="shared" si="11"/>
        <v>1149.25</v>
      </c>
      <c r="L36" s="58">
        <f t="shared" si="11"/>
        <v>1059</v>
      </c>
      <c r="M36" s="58">
        <f t="shared" ref="M36:N36" si="12">SUM(M34:M35)</f>
        <v>956.75</v>
      </c>
      <c r="N36" s="58">
        <f t="shared" si="12"/>
        <v>854.25</v>
      </c>
      <c r="O36" s="58">
        <f t="shared" ref="O36:P36" si="13">SUM(O34:O35)</f>
        <v>747.75</v>
      </c>
      <c r="P36" s="58">
        <f t="shared" si="13"/>
        <v>741</v>
      </c>
    </row>
    <row r="37" spans="1:16" s="45" customFormat="1" ht="12.75">
      <c r="A37" s="52"/>
      <c r="B37" s="53"/>
      <c r="C37" s="55"/>
      <c r="D37" s="53"/>
      <c r="E37" s="217"/>
      <c r="F37" s="217"/>
      <c r="G37" s="217"/>
      <c r="H37" s="217"/>
      <c r="I37" s="217"/>
      <c r="J37" s="217"/>
      <c r="K37" s="217"/>
      <c r="L37" s="217"/>
      <c r="M37" s="217"/>
      <c r="N37" s="217"/>
      <c r="O37" s="217"/>
      <c r="P37" s="217"/>
    </row>
    <row r="38" spans="1:16" ht="12.75">
      <c r="A38" s="20" t="s">
        <v>34</v>
      </c>
      <c r="B38" s="29"/>
      <c r="C38" s="18"/>
      <c r="D38" s="29"/>
      <c r="E38" s="218"/>
      <c r="F38" s="218"/>
      <c r="G38" s="218"/>
      <c r="H38" s="218"/>
      <c r="I38" s="218"/>
      <c r="J38" s="218"/>
      <c r="K38" s="218"/>
      <c r="L38" s="218"/>
      <c r="M38" s="218"/>
      <c r="N38" s="218"/>
      <c r="O38" s="218"/>
      <c r="P38" s="218"/>
    </row>
    <row r="39" spans="1:16" ht="12.75">
      <c r="A39" s="32"/>
      <c r="B39" s="29"/>
      <c r="C39" s="18"/>
      <c r="D39" s="29"/>
      <c r="E39" s="19" t="str">
        <f t="shared" ref="E39:P39" si="14">E6</f>
        <v>Q1</v>
      </c>
      <c r="F39" s="19" t="str">
        <f t="shared" si="14"/>
        <v>Q2</v>
      </c>
      <c r="G39" s="19" t="str">
        <f t="shared" si="14"/>
        <v>Q3</v>
      </c>
      <c r="H39" s="19" t="str">
        <f t="shared" si="14"/>
        <v>Q4</v>
      </c>
      <c r="I39" s="19" t="str">
        <f t="shared" si="14"/>
        <v>Q1</v>
      </c>
      <c r="J39" s="19" t="str">
        <f t="shared" si="14"/>
        <v>Q2</v>
      </c>
      <c r="K39" s="19" t="str">
        <f t="shared" si="14"/>
        <v>Q3</v>
      </c>
      <c r="L39" s="19" t="str">
        <f t="shared" si="14"/>
        <v>Q4</v>
      </c>
      <c r="M39" s="19" t="str">
        <f t="shared" si="14"/>
        <v>Q1</v>
      </c>
      <c r="N39" s="19" t="str">
        <f t="shared" si="14"/>
        <v>Q2</v>
      </c>
      <c r="O39" s="19" t="str">
        <f t="shared" si="14"/>
        <v>Q3</v>
      </c>
      <c r="P39" s="19" t="str">
        <f t="shared" si="14"/>
        <v>Q4</v>
      </c>
    </row>
    <row r="40" spans="1:16" ht="12.75">
      <c r="A40" s="32"/>
      <c r="B40" s="29"/>
      <c r="C40" s="18"/>
      <c r="D40" s="29"/>
      <c r="E40" s="19" t="str">
        <f t="shared" ref="E40:P40" si="15">E7</f>
        <v>CY12</v>
      </c>
      <c r="F40" s="19" t="str">
        <f t="shared" si="15"/>
        <v>CY12</v>
      </c>
      <c r="G40" s="19" t="str">
        <f t="shared" si="15"/>
        <v>CY12</v>
      </c>
      <c r="H40" s="19" t="str">
        <f t="shared" si="15"/>
        <v>CY12</v>
      </c>
      <c r="I40" s="19" t="str">
        <f t="shared" si="15"/>
        <v>CY13</v>
      </c>
      <c r="J40" s="19" t="str">
        <f t="shared" si="15"/>
        <v>CY13</v>
      </c>
      <c r="K40" s="19" t="str">
        <f t="shared" si="15"/>
        <v>CY13</v>
      </c>
      <c r="L40" s="19" t="str">
        <f t="shared" si="15"/>
        <v>CY13</v>
      </c>
      <c r="M40" s="19" t="str">
        <f t="shared" si="15"/>
        <v>CY14</v>
      </c>
      <c r="N40" s="19" t="str">
        <f t="shared" si="15"/>
        <v>CY14</v>
      </c>
      <c r="O40" s="19" t="str">
        <f t="shared" si="15"/>
        <v>CY14</v>
      </c>
      <c r="P40" s="19" t="str">
        <f t="shared" si="15"/>
        <v>CY14</v>
      </c>
    </row>
    <row r="41" spans="1:16" ht="12.75">
      <c r="A41" s="32"/>
      <c r="B41" s="29"/>
      <c r="C41" s="18"/>
      <c r="D41" s="29"/>
      <c r="E41" s="40" t="s">
        <v>171</v>
      </c>
      <c r="F41" s="40" t="s">
        <v>171</v>
      </c>
      <c r="G41" s="40" t="s">
        <v>171</v>
      </c>
      <c r="H41" s="40" t="s">
        <v>171</v>
      </c>
      <c r="I41" s="40" t="s">
        <v>171</v>
      </c>
      <c r="J41" s="40" t="s">
        <v>171</v>
      </c>
      <c r="K41" s="40" t="s">
        <v>171</v>
      </c>
      <c r="L41" s="40" t="s">
        <v>171</v>
      </c>
      <c r="M41" s="40" t="s">
        <v>171</v>
      </c>
      <c r="N41" s="40" t="s">
        <v>171</v>
      </c>
      <c r="O41" s="40" t="s">
        <v>171</v>
      </c>
      <c r="P41" s="40" t="s">
        <v>171</v>
      </c>
    </row>
    <row r="42" spans="1:16" ht="12.75">
      <c r="A42" s="32"/>
      <c r="B42" s="29"/>
      <c r="C42" s="18"/>
      <c r="D42" s="29"/>
      <c r="E42" s="33"/>
      <c r="F42" s="33"/>
      <c r="G42" s="33"/>
      <c r="H42" s="33"/>
      <c r="I42" s="33"/>
      <c r="J42" s="33"/>
      <c r="K42" s="33"/>
      <c r="L42" s="33"/>
      <c r="M42" s="33"/>
      <c r="N42" s="33"/>
      <c r="O42" s="33"/>
      <c r="P42" s="33"/>
    </row>
    <row r="43" spans="1:16" ht="12.75">
      <c r="A43" s="32"/>
      <c r="B43" s="1" t="s">
        <v>160</v>
      </c>
      <c r="C43" s="18"/>
      <c r="D43" s="29"/>
      <c r="E43" s="33"/>
      <c r="F43" s="33"/>
      <c r="G43" s="33"/>
      <c r="H43" s="33"/>
      <c r="I43" s="33"/>
      <c r="J43" s="33"/>
      <c r="K43" s="33"/>
      <c r="L43" s="33"/>
      <c r="M43" s="33"/>
      <c r="N43" s="33"/>
      <c r="O43" s="33"/>
      <c r="P43" s="33"/>
    </row>
    <row r="44" spans="1:16" s="43" customFormat="1" ht="12.75">
      <c r="A44" s="10"/>
      <c r="C44" s="2" t="s">
        <v>169</v>
      </c>
      <c r="D44" s="10"/>
      <c r="E44" s="35">
        <f t="shared" ref="E44:P44" si="16">E12/E$10</f>
        <v>0.24358115650814913</v>
      </c>
      <c r="F44" s="35">
        <f t="shared" si="16"/>
        <v>0.25113430127041741</v>
      </c>
      <c r="G44" s="35">
        <f t="shared" si="16"/>
        <v>0.24805339265850945</v>
      </c>
      <c r="H44" s="35">
        <f t="shared" si="16"/>
        <v>0.2298187808896211</v>
      </c>
      <c r="I44" s="35">
        <f t="shared" si="16"/>
        <v>0.22324281150159744</v>
      </c>
      <c r="J44" s="35">
        <f t="shared" si="16"/>
        <v>0.21432871763997591</v>
      </c>
      <c r="K44" s="35">
        <f t="shared" si="16"/>
        <v>0.2137388785433478</v>
      </c>
      <c r="L44" s="35">
        <f t="shared" si="16"/>
        <v>0.22976216452105608</v>
      </c>
      <c r="M44" s="35">
        <f t="shared" si="16"/>
        <v>0.23272311212814645</v>
      </c>
      <c r="N44" s="35">
        <f t="shared" si="16"/>
        <v>0.23892773892773891</v>
      </c>
      <c r="O44" s="35">
        <f t="shared" si="16"/>
        <v>0.24586397058823528</v>
      </c>
      <c r="P44" s="35">
        <f t="shared" si="16"/>
        <v>0.22663339382940109</v>
      </c>
    </row>
    <row r="45" spans="1:16" s="43" customFormat="1" ht="12.75">
      <c r="A45" s="10"/>
      <c r="C45" s="2" t="s">
        <v>247</v>
      </c>
      <c r="D45" s="10"/>
      <c r="E45" s="35">
        <f t="shared" ref="E45:P45" si="17">E13/E$10</f>
        <v>5.7825407457021659E-2</v>
      </c>
      <c r="F45" s="35">
        <f t="shared" si="17"/>
        <v>6.0798548094373864E-2</v>
      </c>
      <c r="G45" s="35">
        <f t="shared" si="17"/>
        <v>5.9399332591768633E-2</v>
      </c>
      <c r="H45" s="35">
        <f t="shared" si="17"/>
        <v>5.4159802306425038E-2</v>
      </c>
      <c r="I45" s="35">
        <f t="shared" si="17"/>
        <v>4.992012779552716E-2</v>
      </c>
      <c r="J45" s="35">
        <f t="shared" si="17"/>
        <v>4.675898053381497E-2</v>
      </c>
      <c r="K45" s="35">
        <f t="shared" si="17"/>
        <v>4.4278915787295675E-2</v>
      </c>
      <c r="L45" s="35">
        <f t="shared" si="17"/>
        <v>4.4512328169321408E-2</v>
      </c>
      <c r="M45" s="35">
        <f t="shared" si="17"/>
        <v>4.691075514874142E-2</v>
      </c>
      <c r="N45" s="35">
        <f t="shared" si="17"/>
        <v>4.8251748251748251E-2</v>
      </c>
      <c r="O45" s="35">
        <f t="shared" si="17"/>
        <v>5.0551470588235295E-2</v>
      </c>
      <c r="P45" s="35">
        <f t="shared" si="17"/>
        <v>5.2631578947368418E-2</v>
      </c>
    </row>
    <row r="46" spans="1:16" s="43" customFormat="1" ht="12.75">
      <c r="A46" s="10"/>
      <c r="C46" s="2" t="s">
        <v>167</v>
      </c>
      <c r="D46" s="10"/>
      <c r="E46" s="35">
        <f t="shared" ref="E46:P46" si="18">E14/E$10</f>
        <v>4.1750390712212544E-2</v>
      </c>
      <c r="F46" s="35">
        <f t="shared" si="18"/>
        <v>4.4691470054446458E-2</v>
      </c>
      <c r="G46" s="35">
        <f t="shared" si="18"/>
        <v>4.2714126807563958E-2</v>
      </c>
      <c r="H46" s="35">
        <f t="shared" si="18"/>
        <v>3.9950576606260293E-2</v>
      </c>
      <c r="I46" s="35">
        <f t="shared" si="18"/>
        <v>4.472843450479233E-2</v>
      </c>
      <c r="J46" s="35">
        <f t="shared" si="18"/>
        <v>4.1139875576961672E-2</v>
      </c>
      <c r="K46" s="35">
        <f t="shared" si="18"/>
        <v>4.1795985930064145E-2</v>
      </c>
      <c r="L46" s="35">
        <f t="shared" si="18"/>
        <v>4.0802967488544624E-2</v>
      </c>
      <c r="M46" s="35">
        <f t="shared" si="18"/>
        <v>4.1876430205949659E-2</v>
      </c>
      <c r="N46" s="35">
        <f t="shared" si="18"/>
        <v>4.4522144522144522E-2</v>
      </c>
      <c r="O46" s="35">
        <f t="shared" si="18"/>
        <v>4.8023897058823532E-2</v>
      </c>
      <c r="P46" s="35">
        <f t="shared" si="18"/>
        <v>5.8983666061705992E-2</v>
      </c>
    </row>
    <row r="47" spans="1:16" s="43" customFormat="1" ht="12.75">
      <c r="A47" s="10"/>
      <c r="C47" s="2" t="s">
        <v>168</v>
      </c>
      <c r="D47" s="10"/>
      <c r="E47" s="35">
        <f t="shared" ref="E47:P47" si="19">E15/E$10</f>
        <v>3.1926769368162536E-2</v>
      </c>
      <c r="F47" s="35">
        <f t="shared" si="19"/>
        <v>3.1533575317604354E-2</v>
      </c>
      <c r="G47" s="35">
        <f t="shared" si="19"/>
        <v>2.9588431590656286E-2</v>
      </c>
      <c r="H47" s="35">
        <f t="shared" si="19"/>
        <v>1.8327841845140032E-2</v>
      </c>
      <c r="I47" s="35">
        <f t="shared" si="19"/>
        <v>2.3961661341853034E-2</v>
      </c>
      <c r="J47" s="35">
        <f t="shared" si="19"/>
        <v>2.2877784467188442E-2</v>
      </c>
      <c r="K47" s="35">
        <f t="shared" si="19"/>
        <v>2.2553279536519762E-2</v>
      </c>
      <c r="L47" s="35">
        <f t="shared" si="19"/>
        <v>1.8983198778092951E-2</v>
      </c>
      <c r="M47" s="35">
        <f t="shared" si="19"/>
        <v>1.1899313501144164E-2</v>
      </c>
      <c r="N47" s="35">
        <f t="shared" si="19"/>
        <v>1.1421911421911422E-2</v>
      </c>
      <c r="O47" s="35">
        <f t="shared" si="19"/>
        <v>1.171875E-2</v>
      </c>
      <c r="P47" s="35">
        <f t="shared" si="19"/>
        <v>7.7132486388384758E-3</v>
      </c>
    </row>
    <row r="48" spans="1:16" ht="12.75">
      <c r="A48" s="10"/>
      <c r="B48" s="10"/>
      <c r="C48" s="6" t="s">
        <v>37</v>
      </c>
      <c r="D48" s="10"/>
      <c r="E48" s="35">
        <f t="shared" ref="E48:P48" si="20">E16/E$10</f>
        <v>0.13507479348068765</v>
      </c>
      <c r="F48" s="35">
        <f t="shared" si="20"/>
        <v>0.14450998185117966</v>
      </c>
      <c r="G48" s="35">
        <f t="shared" si="20"/>
        <v>0.14082313681868744</v>
      </c>
      <c r="H48" s="35">
        <f t="shared" si="20"/>
        <v>0.1243822075782537</v>
      </c>
      <c r="I48" s="35">
        <f t="shared" si="20"/>
        <v>0.12320287539936102</v>
      </c>
      <c r="J48" s="35">
        <f t="shared" si="20"/>
        <v>0.11940598033313266</v>
      </c>
      <c r="K48" s="35">
        <f t="shared" si="20"/>
        <v>0.12621560107593627</v>
      </c>
      <c r="L48" s="35">
        <f t="shared" si="20"/>
        <v>0.12742744926903773</v>
      </c>
      <c r="M48" s="35">
        <f t="shared" si="20"/>
        <v>0.1379862700228833</v>
      </c>
      <c r="N48" s="35">
        <f t="shared" si="20"/>
        <v>0.137995337995338</v>
      </c>
      <c r="O48" s="35">
        <f t="shared" si="20"/>
        <v>0.13396139705882354</v>
      </c>
      <c r="P48" s="35">
        <f t="shared" si="20"/>
        <v>0.12953720508166969</v>
      </c>
    </row>
    <row r="49" spans="1:16" ht="12.75">
      <c r="A49" s="10"/>
      <c r="B49" s="10"/>
      <c r="C49" s="6" t="s">
        <v>38</v>
      </c>
      <c r="D49" s="10"/>
      <c r="E49" s="35">
        <f t="shared" ref="E49:P49" si="21">E17/E$10</f>
        <v>0.12614422862246036</v>
      </c>
      <c r="F49" s="35">
        <f t="shared" si="21"/>
        <v>0.13861161524500906</v>
      </c>
      <c r="G49" s="35">
        <f t="shared" si="21"/>
        <v>0.13948832035595105</v>
      </c>
      <c r="H49" s="35">
        <f t="shared" si="21"/>
        <v>0.11902800658978584</v>
      </c>
      <c r="I49" s="35">
        <f t="shared" si="21"/>
        <v>0.12100638977635783</v>
      </c>
      <c r="J49" s="35">
        <f t="shared" si="21"/>
        <v>0.1175998394541441</v>
      </c>
      <c r="K49" s="35">
        <f t="shared" si="21"/>
        <v>0.1239395820401407</v>
      </c>
      <c r="L49" s="35">
        <f t="shared" si="21"/>
        <v>0.1322277983853371</v>
      </c>
      <c r="M49" s="35">
        <f t="shared" si="21"/>
        <v>0.1379862700228833</v>
      </c>
      <c r="N49" s="35">
        <f t="shared" si="21"/>
        <v>0.14638694638694638</v>
      </c>
      <c r="O49" s="35">
        <f t="shared" si="21"/>
        <v>0.16199448529411764</v>
      </c>
      <c r="P49" s="35">
        <f t="shared" si="21"/>
        <v>0.16152450090744103</v>
      </c>
    </row>
    <row r="50" spans="1:16" ht="12.75">
      <c r="A50" s="10"/>
      <c r="B50" s="10"/>
      <c r="C50" s="6" t="s">
        <v>39</v>
      </c>
      <c r="D50" s="10"/>
      <c r="E50" s="35">
        <f t="shared" ref="E50:P50" si="22">E18/E$10</f>
        <v>0.10158517526233535</v>
      </c>
      <c r="F50" s="35">
        <f t="shared" si="22"/>
        <v>0.11751361161524501</v>
      </c>
      <c r="G50" s="35">
        <f t="shared" si="22"/>
        <v>0.11902113459399333</v>
      </c>
      <c r="H50" s="35">
        <f t="shared" si="22"/>
        <v>0.11552718286655683</v>
      </c>
      <c r="I50" s="35">
        <f t="shared" si="22"/>
        <v>0.10942492012779553</v>
      </c>
      <c r="J50" s="35">
        <f t="shared" si="22"/>
        <v>9.1109773228978522E-2</v>
      </c>
      <c r="K50" s="35">
        <f t="shared" si="22"/>
        <v>0.10242085661080075</v>
      </c>
      <c r="L50" s="35">
        <f t="shared" si="22"/>
        <v>0.10691686668121318</v>
      </c>
      <c r="M50" s="35">
        <f t="shared" si="22"/>
        <v>0.11350114416475973</v>
      </c>
      <c r="N50" s="35">
        <f t="shared" si="22"/>
        <v>0.11818181818181818</v>
      </c>
      <c r="O50" s="35">
        <f t="shared" si="22"/>
        <v>0.11144301470588236</v>
      </c>
      <c r="P50" s="35">
        <f t="shared" si="22"/>
        <v>9.4600725952813061E-2</v>
      </c>
    </row>
    <row r="51" spans="1:16" ht="12.75">
      <c r="A51" s="10"/>
      <c r="B51" s="10"/>
      <c r="C51" s="6" t="s">
        <v>40</v>
      </c>
      <c r="D51" s="10"/>
      <c r="E51" s="344">
        <f t="shared" ref="E51:P51" si="23">E19/E$10</f>
        <v>1.5628488501897744E-3</v>
      </c>
      <c r="F51" s="344">
        <f t="shared" si="23"/>
        <v>9.0744101633393826E-4</v>
      </c>
      <c r="G51" s="344">
        <f t="shared" si="23"/>
        <v>2.224694104560623E-4</v>
      </c>
      <c r="H51" s="344">
        <f t="shared" si="23"/>
        <v>0</v>
      </c>
      <c r="I51" s="344">
        <f t="shared" si="23"/>
        <v>0</v>
      </c>
      <c r="J51" s="344">
        <f t="shared" si="23"/>
        <v>0</v>
      </c>
      <c r="K51" s="344">
        <f t="shared" si="23"/>
        <v>0</v>
      </c>
      <c r="L51" s="344">
        <f t="shared" si="23"/>
        <v>0</v>
      </c>
      <c r="M51" s="344">
        <f t="shared" si="23"/>
        <v>0</v>
      </c>
      <c r="N51" s="344">
        <f t="shared" si="23"/>
        <v>0</v>
      </c>
      <c r="O51" s="344">
        <f t="shared" si="23"/>
        <v>0</v>
      </c>
      <c r="P51" s="344">
        <f t="shared" si="23"/>
        <v>0</v>
      </c>
    </row>
    <row r="52" spans="1:16">
      <c r="A52" s="10"/>
      <c r="B52" s="10"/>
      <c r="C52" s="10"/>
      <c r="D52" s="10" t="s">
        <v>159</v>
      </c>
      <c r="E52" s="36">
        <f t="shared" ref="E52:P52" si="24">E20/E$10</f>
        <v>0.73945077026121897</v>
      </c>
      <c r="F52" s="36">
        <f t="shared" si="24"/>
        <v>0.7897005444646098</v>
      </c>
      <c r="G52" s="36">
        <f t="shared" si="24"/>
        <v>0.77931034482758621</v>
      </c>
      <c r="H52" s="36">
        <f t="shared" si="24"/>
        <v>0.70119439868204281</v>
      </c>
      <c r="I52" s="36">
        <f t="shared" si="24"/>
        <v>0.69548722044728439</v>
      </c>
      <c r="J52" s="36">
        <f t="shared" si="24"/>
        <v>0.65322095123419621</v>
      </c>
      <c r="K52" s="36">
        <f t="shared" si="24"/>
        <v>0.67494309952410514</v>
      </c>
      <c r="L52" s="36">
        <f t="shared" si="24"/>
        <v>0.70063277329260309</v>
      </c>
      <c r="M52" s="36">
        <f t="shared" si="24"/>
        <v>0.722883295194508</v>
      </c>
      <c r="N52" s="36">
        <f t="shared" si="24"/>
        <v>0.74568764568764567</v>
      </c>
      <c r="O52" s="36">
        <f t="shared" si="24"/>
        <v>0.76355698529411764</v>
      </c>
      <c r="P52" s="36">
        <f t="shared" si="24"/>
        <v>0.73162431941923778</v>
      </c>
    </row>
    <row r="53" spans="1:16" ht="12.75">
      <c r="A53" s="11"/>
      <c r="B53" s="25" t="s">
        <v>1</v>
      </c>
      <c r="C53" s="3"/>
      <c r="D53" s="11"/>
      <c r="E53" s="34">
        <f t="shared" ref="E53:P53" si="25">E21/E$10</f>
        <v>0.26054922973878097</v>
      </c>
      <c r="F53" s="34">
        <f t="shared" si="25"/>
        <v>0.2102994555353902</v>
      </c>
      <c r="G53" s="34">
        <f t="shared" si="25"/>
        <v>0.22068965517241379</v>
      </c>
      <c r="H53" s="34">
        <f t="shared" si="25"/>
        <v>0.29880560131795719</v>
      </c>
      <c r="I53" s="34">
        <f t="shared" si="25"/>
        <v>0.30451277955271566</v>
      </c>
      <c r="J53" s="34">
        <f t="shared" si="25"/>
        <v>0.34677904876580373</v>
      </c>
      <c r="K53" s="34">
        <f t="shared" si="25"/>
        <v>0.32505690047589492</v>
      </c>
      <c r="L53" s="34">
        <f t="shared" si="25"/>
        <v>0.29936722670739691</v>
      </c>
      <c r="M53" s="34">
        <f t="shared" si="25"/>
        <v>0.277116704805492</v>
      </c>
      <c r="N53" s="34">
        <f t="shared" si="25"/>
        <v>0.25431235431235433</v>
      </c>
      <c r="O53" s="34">
        <f t="shared" si="25"/>
        <v>0.23644301470588236</v>
      </c>
      <c r="P53" s="34">
        <f t="shared" si="25"/>
        <v>0.26837568058076228</v>
      </c>
    </row>
    <row r="54" spans="1:16">
      <c r="A54" s="12"/>
      <c r="B54" s="2" t="s">
        <v>255</v>
      </c>
      <c r="C54" s="12"/>
      <c r="D54" s="12"/>
      <c r="E54" s="36">
        <f t="shared" ref="E54:P54" si="26">E22/E$10</f>
        <v>2.2326412145568208E-4</v>
      </c>
      <c r="F54" s="36">
        <f t="shared" si="26"/>
        <v>2.2686025408348456E-4</v>
      </c>
      <c r="G54" s="36">
        <f t="shared" si="26"/>
        <v>-2.224694104560623E-4</v>
      </c>
      <c r="H54" s="36">
        <f t="shared" si="26"/>
        <v>1.441515650741351E-3</v>
      </c>
      <c r="I54" s="36">
        <f t="shared" si="26"/>
        <v>1.5974440894568689E-3</v>
      </c>
      <c r="J54" s="36">
        <f t="shared" si="26"/>
        <v>1.2040939193257074E-3</v>
      </c>
      <c r="K54" s="36">
        <f t="shared" si="26"/>
        <v>2.0691082143596109E-4</v>
      </c>
      <c r="L54" s="36">
        <f t="shared" si="26"/>
        <v>-1.1564477416539385E-2</v>
      </c>
      <c r="M54" s="36">
        <f t="shared" si="26"/>
        <v>-2.4256292906178489E-2</v>
      </c>
      <c r="N54" s="36">
        <f t="shared" si="26"/>
        <v>-3.6363636363636362E-2</v>
      </c>
      <c r="O54" s="36">
        <f t="shared" si="26"/>
        <v>-4.6645220588235295E-2</v>
      </c>
      <c r="P54" s="36">
        <f t="shared" si="26"/>
        <v>-4.5825771324863887E-2</v>
      </c>
    </row>
    <row r="55" spans="1:16" ht="12.75">
      <c r="A55" s="12"/>
      <c r="B55" s="22" t="s">
        <v>263</v>
      </c>
      <c r="C55" s="4"/>
      <c r="D55" s="12"/>
      <c r="E55" s="35">
        <f t="shared" ref="E55:P55" si="27">E23/E$10</f>
        <v>0.26077249386023665</v>
      </c>
      <c r="F55" s="35">
        <f t="shared" si="27"/>
        <v>0.21052631578947367</v>
      </c>
      <c r="G55" s="35">
        <f t="shared" si="27"/>
        <v>0.22046718576195773</v>
      </c>
      <c r="H55" s="35">
        <f t="shared" si="27"/>
        <v>0.30024711696869849</v>
      </c>
      <c r="I55" s="35">
        <f t="shared" si="27"/>
        <v>0.3061102236421725</v>
      </c>
      <c r="J55" s="35">
        <f t="shared" si="27"/>
        <v>0.34798314268512942</v>
      </c>
      <c r="K55" s="35">
        <f t="shared" si="27"/>
        <v>0.32526381129733084</v>
      </c>
      <c r="L55" s="35">
        <f t="shared" si="27"/>
        <v>0.28780274929085753</v>
      </c>
      <c r="M55" s="35">
        <f t="shared" si="27"/>
        <v>0.25286041189931352</v>
      </c>
      <c r="N55" s="35">
        <f t="shared" si="27"/>
        <v>0.21794871794871795</v>
      </c>
      <c r="O55" s="35">
        <f t="shared" si="27"/>
        <v>0.18979779411764705</v>
      </c>
      <c r="P55" s="35">
        <f t="shared" si="27"/>
        <v>0.22254990925589838</v>
      </c>
    </row>
    <row r="56" spans="1:16">
      <c r="A56" s="12"/>
      <c r="B56" s="2" t="s">
        <v>264</v>
      </c>
      <c r="C56" s="4"/>
      <c r="D56" s="12"/>
      <c r="E56" s="36">
        <f t="shared" ref="E56:P56" si="28">E24/E$10</f>
        <v>4.509935253404778E-2</v>
      </c>
      <c r="F56" s="36">
        <f t="shared" si="28"/>
        <v>2.5408348457350273E-2</v>
      </c>
      <c r="G56" s="36">
        <f t="shared" si="28"/>
        <v>2.1579532814238044E-2</v>
      </c>
      <c r="H56" s="36">
        <f t="shared" si="28"/>
        <v>6.3632619439868199E-2</v>
      </c>
      <c r="I56" s="36">
        <f t="shared" si="28"/>
        <v>6.2300319488817889E-2</v>
      </c>
      <c r="J56" s="36">
        <f t="shared" si="28"/>
        <v>7.505518763796909E-2</v>
      </c>
      <c r="K56" s="36">
        <f t="shared" si="28"/>
        <v>7.9039933788537145E-2</v>
      </c>
      <c r="L56" s="36">
        <f t="shared" si="28"/>
        <v>6.7423085315295658E-2</v>
      </c>
      <c r="M56" s="36">
        <f t="shared" si="28"/>
        <v>5.9038901601830666E-2</v>
      </c>
      <c r="N56" s="36">
        <f t="shared" si="28"/>
        <v>4.8484848484848485E-2</v>
      </c>
      <c r="O56" s="36">
        <f t="shared" si="28"/>
        <v>4.0900735294117647E-2</v>
      </c>
      <c r="P56" s="36">
        <f t="shared" si="28"/>
        <v>3.3121597096188747E-2</v>
      </c>
    </row>
    <row r="57" spans="1:16">
      <c r="A57" s="9"/>
      <c r="B57" s="25" t="s">
        <v>2</v>
      </c>
      <c r="C57" s="9"/>
      <c r="D57" s="9"/>
      <c r="E57" s="37">
        <f t="shared" ref="E57:P57" si="29">E25/E$10</f>
        <v>0.21567314132618889</v>
      </c>
      <c r="F57" s="37">
        <f t="shared" si="29"/>
        <v>0.18511796733212341</v>
      </c>
      <c r="G57" s="37">
        <f t="shared" si="29"/>
        <v>0.19888765294771968</v>
      </c>
      <c r="H57" s="37">
        <f t="shared" si="29"/>
        <v>0.23661449752883032</v>
      </c>
      <c r="I57" s="37">
        <f t="shared" si="29"/>
        <v>0.24380990415335463</v>
      </c>
      <c r="J57" s="37">
        <f t="shared" si="29"/>
        <v>0.27292795504716033</v>
      </c>
      <c r="K57" s="37">
        <f t="shared" si="29"/>
        <v>0.24622387750879371</v>
      </c>
      <c r="L57" s="37">
        <f t="shared" si="29"/>
        <v>0.22037966397556186</v>
      </c>
      <c r="M57" s="37">
        <f t="shared" si="29"/>
        <v>0.19382151029748285</v>
      </c>
      <c r="N57" s="37">
        <f t="shared" si="29"/>
        <v>0.16946386946386946</v>
      </c>
      <c r="O57" s="37">
        <f t="shared" si="29"/>
        <v>0.14889705882352941</v>
      </c>
      <c r="P57" s="37">
        <f t="shared" si="29"/>
        <v>0.18942831215970962</v>
      </c>
    </row>
    <row r="58" spans="1:16">
      <c r="A58" s="9"/>
      <c r="B58" s="25"/>
      <c r="C58" s="9"/>
      <c r="D58" s="9"/>
      <c r="E58" s="37"/>
      <c r="F58" s="37"/>
      <c r="G58" s="37"/>
      <c r="H58" s="37"/>
      <c r="I58" s="37"/>
      <c r="J58" s="37"/>
      <c r="K58" s="37"/>
      <c r="L58" s="37"/>
      <c r="M58" s="37"/>
      <c r="N58" s="37"/>
      <c r="O58" s="37"/>
      <c r="P58" s="37"/>
    </row>
    <row r="59" spans="1:16" ht="15.75">
      <c r="A59" s="27"/>
      <c r="B59" s="5" t="s">
        <v>174</v>
      </c>
      <c r="C59" s="9"/>
      <c r="D59" s="9"/>
      <c r="E59" s="37"/>
      <c r="F59" s="37"/>
      <c r="G59" s="37"/>
      <c r="H59" s="37"/>
      <c r="I59" s="37"/>
      <c r="J59" s="37"/>
      <c r="K59" s="37"/>
      <c r="L59" s="37"/>
      <c r="M59" s="37"/>
      <c r="N59" s="37"/>
      <c r="O59" s="37"/>
      <c r="P59" s="37"/>
    </row>
    <row r="60" spans="1:16">
      <c r="A60" s="20" t="s">
        <v>26</v>
      </c>
      <c r="B60" s="23"/>
      <c r="C60" s="24"/>
      <c r="D60" s="23"/>
    </row>
    <row r="61" spans="1:16">
      <c r="A61" s="20"/>
      <c r="B61" s="23"/>
      <c r="C61" s="24"/>
      <c r="D61" s="23"/>
    </row>
    <row r="62" spans="1:16" ht="14.25" customHeight="1">
      <c r="A62" s="23"/>
      <c r="B62" s="24"/>
      <c r="C62" s="24"/>
      <c r="D62" s="23"/>
      <c r="E62" s="19" t="str">
        <f t="shared" ref="E62:P62" si="30">E6</f>
        <v>Q1</v>
      </c>
      <c r="F62" s="19" t="str">
        <f t="shared" si="30"/>
        <v>Q2</v>
      </c>
      <c r="G62" s="19" t="str">
        <f t="shared" si="30"/>
        <v>Q3</v>
      </c>
      <c r="H62" s="19" t="str">
        <f t="shared" si="30"/>
        <v>Q4</v>
      </c>
      <c r="I62" s="19" t="str">
        <f t="shared" si="30"/>
        <v>Q1</v>
      </c>
      <c r="J62" s="19" t="str">
        <f t="shared" si="30"/>
        <v>Q2</v>
      </c>
      <c r="K62" s="19" t="str">
        <f t="shared" si="30"/>
        <v>Q3</v>
      </c>
      <c r="L62" s="19" t="str">
        <f t="shared" si="30"/>
        <v>Q4</v>
      </c>
      <c r="M62" s="19" t="str">
        <f t="shared" si="30"/>
        <v>Q1</v>
      </c>
      <c r="N62" s="19" t="str">
        <f t="shared" si="30"/>
        <v>Q2</v>
      </c>
      <c r="O62" s="19" t="str">
        <f t="shared" si="30"/>
        <v>Q3</v>
      </c>
      <c r="P62" s="19" t="str">
        <f t="shared" si="30"/>
        <v>Q4</v>
      </c>
    </row>
    <row r="63" spans="1:16" ht="14.25" customHeight="1">
      <c r="A63" s="23"/>
      <c r="B63" s="24"/>
      <c r="C63" s="24"/>
      <c r="D63" s="23"/>
      <c r="E63" s="19" t="str">
        <f t="shared" ref="E63:P63" si="31">E7</f>
        <v>CY12</v>
      </c>
      <c r="F63" s="19" t="str">
        <f t="shared" si="31"/>
        <v>CY12</v>
      </c>
      <c r="G63" s="19" t="str">
        <f t="shared" si="31"/>
        <v>CY12</v>
      </c>
      <c r="H63" s="19" t="str">
        <f t="shared" si="31"/>
        <v>CY12</v>
      </c>
      <c r="I63" s="19" t="str">
        <f t="shared" si="31"/>
        <v>CY13</v>
      </c>
      <c r="J63" s="19" t="str">
        <f t="shared" si="31"/>
        <v>CY13</v>
      </c>
      <c r="K63" s="19" t="str">
        <f t="shared" si="31"/>
        <v>CY13</v>
      </c>
      <c r="L63" s="19" t="str">
        <f t="shared" si="31"/>
        <v>CY13</v>
      </c>
      <c r="M63" s="19" t="str">
        <f t="shared" si="31"/>
        <v>CY14</v>
      </c>
      <c r="N63" s="19" t="str">
        <f t="shared" si="31"/>
        <v>CY14</v>
      </c>
      <c r="O63" s="19" t="str">
        <f t="shared" si="31"/>
        <v>CY14</v>
      </c>
      <c r="P63" s="19" t="str">
        <f t="shared" si="31"/>
        <v>CY14</v>
      </c>
    </row>
    <row r="64" spans="1:16" ht="12.75">
      <c r="A64" s="23"/>
      <c r="B64" s="26"/>
      <c r="C64" s="26"/>
      <c r="D64" s="23"/>
      <c r="E64" s="40" t="str">
        <f t="shared" ref="E64:P64" si="32">E8</f>
        <v>TTM</v>
      </c>
      <c r="F64" s="40" t="str">
        <f t="shared" si="32"/>
        <v>TTM</v>
      </c>
      <c r="G64" s="40" t="str">
        <f t="shared" si="32"/>
        <v>TTM</v>
      </c>
      <c r="H64" s="40" t="str">
        <f t="shared" si="32"/>
        <v>TTM</v>
      </c>
      <c r="I64" s="40" t="str">
        <f t="shared" si="32"/>
        <v>TTM</v>
      </c>
      <c r="J64" s="40" t="str">
        <f t="shared" si="32"/>
        <v>TTM</v>
      </c>
      <c r="K64" s="40" t="str">
        <f t="shared" si="32"/>
        <v>TTM</v>
      </c>
      <c r="L64" s="40" t="str">
        <f t="shared" si="32"/>
        <v>TTM</v>
      </c>
      <c r="M64" s="40" t="str">
        <f t="shared" si="32"/>
        <v>TTM</v>
      </c>
      <c r="N64" s="40" t="str">
        <f t="shared" si="32"/>
        <v>TTM</v>
      </c>
      <c r="O64" s="40" t="str">
        <f t="shared" si="32"/>
        <v>TTM</v>
      </c>
      <c r="P64" s="40" t="str">
        <f t="shared" si="32"/>
        <v>TTM</v>
      </c>
    </row>
    <row r="65" spans="1:18" ht="7.5" customHeight="1">
      <c r="A65" s="21"/>
      <c r="B65" s="21"/>
      <c r="C65" s="21"/>
      <c r="D65" s="21"/>
      <c r="E65" s="248"/>
      <c r="F65" s="248"/>
      <c r="G65" s="248"/>
      <c r="H65" s="248"/>
      <c r="I65" s="248"/>
      <c r="J65" s="248"/>
      <c r="K65" s="248"/>
      <c r="L65" s="248"/>
      <c r="M65" s="248"/>
      <c r="N65" s="248"/>
      <c r="O65" s="248"/>
      <c r="P65" s="248"/>
    </row>
    <row r="66" spans="1:18" ht="12.75">
      <c r="A66" s="8"/>
      <c r="B66" s="1" t="s">
        <v>161</v>
      </c>
      <c r="C66" s="9"/>
      <c r="D66" s="8"/>
      <c r="E66" s="13">
        <v>4321</v>
      </c>
      <c r="F66" s="13">
        <v>4676</v>
      </c>
      <c r="G66" s="13">
        <v>4800</v>
      </c>
      <c r="H66" s="13">
        <v>4987</v>
      </c>
      <c r="I66" s="13">
        <f>SUM('QTD P&amp;L'!F59:I59)</f>
        <v>5204</v>
      </c>
      <c r="J66" s="13">
        <f>SUM('QTD P&amp;L'!G59:J59)</f>
        <v>4758</v>
      </c>
      <c r="K66" s="13">
        <f>SUM('QTD P&amp;L'!H59:K59)</f>
        <v>4664</v>
      </c>
      <c r="L66" s="13">
        <v>4342</v>
      </c>
      <c r="M66" s="13">
        <f>SUM('QTD P&amp;L'!J59:M59)</f>
        <v>4309</v>
      </c>
      <c r="N66" s="13">
        <f>SUM('QTD P&amp;L'!K59:N59)</f>
        <v>4359</v>
      </c>
      <c r="O66" s="13">
        <f>SUM('QTD P&amp;L'!L59:O59)</f>
        <v>4872</v>
      </c>
      <c r="P66" s="13">
        <v>4813</v>
      </c>
    </row>
    <row r="67" spans="1:18" ht="12.75">
      <c r="A67" s="8"/>
      <c r="B67" s="1" t="s">
        <v>160</v>
      </c>
      <c r="C67" s="9"/>
      <c r="D67" s="8"/>
      <c r="E67" s="13"/>
      <c r="F67" s="13"/>
      <c r="G67" s="13"/>
      <c r="H67" s="13"/>
      <c r="I67" s="13"/>
      <c r="J67" s="13"/>
      <c r="K67" s="13"/>
      <c r="L67" s="13"/>
      <c r="M67" s="13"/>
      <c r="N67" s="13"/>
      <c r="O67" s="13"/>
      <c r="P67" s="13"/>
    </row>
    <row r="68" spans="1:18" s="43" customFormat="1" ht="12.75">
      <c r="A68" s="10"/>
      <c r="B68" s="2"/>
      <c r="C68" s="2" t="s">
        <v>169</v>
      </c>
      <c r="D68" s="10"/>
      <c r="E68" s="42">
        <v>1091</v>
      </c>
      <c r="F68" s="42">
        <v>1124</v>
      </c>
      <c r="G68" s="42">
        <v>1137</v>
      </c>
      <c r="H68" s="42">
        <v>1116</v>
      </c>
      <c r="I68" s="42">
        <f>SUM('QTD P&amp;L'!F61:I61)</f>
        <v>1123</v>
      </c>
      <c r="J68" s="42">
        <f>SUM('QTD P&amp;L'!G61:J61)</f>
        <v>1057</v>
      </c>
      <c r="K68" s="42">
        <f>SUM('QTD P&amp;L'!H61:K61)</f>
        <v>1028</v>
      </c>
      <c r="L68" s="42">
        <v>1043</v>
      </c>
      <c r="M68" s="42">
        <f>SUM('QTD P&amp;L'!J61:M61)</f>
        <v>1027</v>
      </c>
      <c r="N68" s="42">
        <f>SUM('QTD P&amp;L'!K61:N61)</f>
        <v>1043</v>
      </c>
      <c r="O68" s="42">
        <f>SUM('QTD P&amp;L'!L61:O61)</f>
        <v>1167</v>
      </c>
      <c r="P68" s="42">
        <v>1028</v>
      </c>
    </row>
    <row r="69" spans="1:18" s="43" customFormat="1" ht="12.75">
      <c r="A69" s="10"/>
      <c r="B69" s="2"/>
      <c r="C69" s="2" t="s">
        <v>247</v>
      </c>
      <c r="D69" s="10"/>
      <c r="E69" s="42">
        <v>259</v>
      </c>
      <c r="F69" s="42">
        <v>268</v>
      </c>
      <c r="G69" s="42">
        <v>267</v>
      </c>
      <c r="H69" s="42">
        <v>264</v>
      </c>
      <c r="I69" s="42">
        <f>SUM('QTD P&amp;L'!F62:I62)</f>
        <v>250</v>
      </c>
      <c r="J69" s="42">
        <f>SUM('QTD P&amp;L'!G62:J62)</f>
        <v>233</v>
      </c>
      <c r="K69" s="42">
        <f>SUM('QTD P&amp;L'!H62:K62)</f>
        <v>214</v>
      </c>
      <c r="L69" s="42">
        <v>204</v>
      </c>
      <c r="M69" s="42">
        <f>SUM('QTD P&amp;L'!J62:M62)</f>
        <v>205</v>
      </c>
      <c r="N69" s="42">
        <f>SUM('QTD P&amp;L'!K62:N62)</f>
        <v>207</v>
      </c>
      <c r="O69" s="42">
        <f>SUM('QTD P&amp;L'!L62:O62)</f>
        <v>220</v>
      </c>
      <c r="P69" s="42">
        <v>231</v>
      </c>
    </row>
    <row r="70" spans="1:18" s="43" customFormat="1" ht="12.75">
      <c r="A70" s="10"/>
      <c r="B70" s="2"/>
      <c r="C70" s="2" t="s">
        <v>167</v>
      </c>
      <c r="D70" s="10"/>
      <c r="E70" s="42">
        <v>155</v>
      </c>
      <c r="F70" s="42">
        <v>197</v>
      </c>
      <c r="G70" s="42">
        <v>224</v>
      </c>
      <c r="H70" s="42">
        <v>221</v>
      </c>
      <c r="I70" s="42">
        <f>SUM('QTD P&amp;L'!F63:I63)</f>
        <v>233</v>
      </c>
      <c r="J70" s="42">
        <f>SUM('QTD P&amp;L'!G63:J63)</f>
        <v>188</v>
      </c>
      <c r="K70" s="42">
        <f>SUM('QTD P&amp;L'!H63:K63)</f>
        <v>159</v>
      </c>
      <c r="L70" s="42">
        <v>172</v>
      </c>
      <c r="M70" s="42">
        <f>SUM('QTD P&amp;L'!J63:M63)</f>
        <v>175</v>
      </c>
      <c r="N70" s="42">
        <f>SUM('QTD P&amp;L'!K63:N63)</f>
        <v>184</v>
      </c>
      <c r="O70" s="42">
        <f>SUM('QTD P&amp;L'!L63:O63)</f>
        <v>362</v>
      </c>
      <c r="P70" s="42">
        <v>404</v>
      </c>
    </row>
    <row r="71" spans="1:18" s="43" customFormat="1" ht="12.75">
      <c r="A71" s="10"/>
      <c r="B71" s="2"/>
      <c r="C71" s="2" t="s">
        <v>168</v>
      </c>
      <c r="D71" s="10"/>
      <c r="E71" s="42">
        <v>67</v>
      </c>
      <c r="F71" s="42">
        <v>73</v>
      </c>
      <c r="G71" s="42">
        <v>75</v>
      </c>
      <c r="H71" s="42">
        <v>62</v>
      </c>
      <c r="I71" s="42">
        <f>SUM('QTD P&amp;L'!F64:I64)</f>
        <v>91</v>
      </c>
      <c r="J71" s="42">
        <f>SUM('QTD P&amp;L'!G64:J64)</f>
        <v>83</v>
      </c>
      <c r="K71" s="42">
        <f>SUM('QTD P&amp;L'!H64:K64)</f>
        <v>76</v>
      </c>
      <c r="L71" s="42">
        <v>60</v>
      </c>
      <c r="M71" s="42">
        <f>SUM('QTD P&amp;L'!J64:M64)</f>
        <v>28</v>
      </c>
      <c r="N71" s="42">
        <f>SUM('QTD P&amp;L'!K64:N64)</f>
        <v>29</v>
      </c>
      <c r="O71" s="42">
        <f>SUM('QTD P&amp;L'!L64:O64)</f>
        <v>32</v>
      </c>
      <c r="P71" s="42">
        <v>22</v>
      </c>
    </row>
    <row r="72" spans="1:18" ht="12.75">
      <c r="A72" s="10"/>
      <c r="B72" s="10"/>
      <c r="C72" s="6" t="s">
        <v>37</v>
      </c>
      <c r="D72" s="10"/>
      <c r="E72" s="15">
        <v>566</v>
      </c>
      <c r="F72" s="15">
        <v>598</v>
      </c>
      <c r="G72" s="15">
        <v>594</v>
      </c>
      <c r="H72" s="15">
        <v>584</v>
      </c>
      <c r="I72" s="15">
        <f>SUM('QTD P&amp;L'!F65:I65)</f>
        <v>594</v>
      </c>
      <c r="J72" s="15">
        <f>SUM('QTD P&amp;L'!G65:J65)</f>
        <v>570</v>
      </c>
      <c r="K72" s="15">
        <f>SUM('QTD P&amp;L'!H65:K65)</f>
        <v>581</v>
      </c>
      <c r="L72" s="15">
        <v>551</v>
      </c>
      <c r="M72" s="15">
        <f>SUM('QTD P&amp;L'!J65:M65)</f>
        <v>569</v>
      </c>
      <c r="N72" s="15">
        <f>SUM('QTD P&amp;L'!K65:N65)</f>
        <v>562</v>
      </c>
      <c r="O72" s="15">
        <f>SUM('QTD P&amp;L'!L65:O65)</f>
        <v>557</v>
      </c>
      <c r="P72" s="15">
        <v>549</v>
      </c>
    </row>
    <row r="73" spans="1:18" ht="12.75">
      <c r="A73" s="10"/>
      <c r="B73" s="10"/>
      <c r="C73" s="6" t="s">
        <v>38</v>
      </c>
      <c r="D73" s="10"/>
      <c r="E73" s="15">
        <v>561</v>
      </c>
      <c r="F73" s="15">
        <v>604</v>
      </c>
      <c r="G73" s="15">
        <v>620</v>
      </c>
      <c r="H73" s="15">
        <v>570</v>
      </c>
      <c r="I73" s="15">
        <f>SUM('QTD P&amp;L'!F66:I66)</f>
        <v>599</v>
      </c>
      <c r="J73" s="15">
        <f>SUM('QTD P&amp;L'!G66:J66)</f>
        <v>578</v>
      </c>
      <c r="K73" s="15">
        <f>SUM('QTD P&amp;L'!H66:K66)</f>
        <v>591</v>
      </c>
      <c r="L73" s="15">
        <v>599</v>
      </c>
      <c r="M73" s="15">
        <f>SUM('QTD P&amp;L'!J66:M66)</f>
        <v>595</v>
      </c>
      <c r="N73" s="15">
        <f>SUM('QTD P&amp;L'!K66:N66)</f>
        <v>620</v>
      </c>
      <c r="O73" s="15">
        <f>SUM('QTD P&amp;L'!L66:O66)</f>
        <v>696</v>
      </c>
      <c r="P73" s="15">
        <v>704</v>
      </c>
    </row>
    <row r="74" spans="1:18">
      <c r="A74" s="10"/>
      <c r="B74" s="10"/>
      <c r="C74" s="6" t="s">
        <v>39</v>
      </c>
      <c r="D74" s="10"/>
      <c r="E74" s="16">
        <v>392</v>
      </c>
      <c r="F74" s="16">
        <v>447</v>
      </c>
      <c r="G74" s="16">
        <v>449</v>
      </c>
      <c r="H74" s="16">
        <v>472</v>
      </c>
      <c r="I74" s="16">
        <f>SUM('QTD P&amp;L'!F67:I67)</f>
        <v>459</v>
      </c>
      <c r="J74" s="16">
        <f>SUM('QTD P&amp;L'!G67:J67)</f>
        <v>375</v>
      </c>
      <c r="K74" s="16">
        <f>SUM('QTD P&amp;L'!H67:K67)</f>
        <v>367</v>
      </c>
      <c r="L74" s="16">
        <v>358</v>
      </c>
      <c r="M74" s="16">
        <f>SUM('QTD P&amp;L'!J67:M67)</f>
        <v>363</v>
      </c>
      <c r="N74" s="16">
        <f>SUM('QTD P&amp;L'!K67:N67)</f>
        <v>373</v>
      </c>
      <c r="O74" s="16">
        <f>SUM('QTD P&amp;L'!L67:O67)</f>
        <v>365</v>
      </c>
      <c r="P74" s="16">
        <v>348</v>
      </c>
    </row>
    <row r="75" spans="1:18">
      <c r="A75" s="10"/>
      <c r="B75" s="10"/>
      <c r="C75" s="10"/>
      <c r="D75" s="10" t="s">
        <v>159</v>
      </c>
      <c r="E75" s="16">
        <f t="shared" ref="E75:H75" si="33">SUM(E68:E74)</f>
        <v>3091</v>
      </c>
      <c r="F75" s="16">
        <f t="shared" si="33"/>
        <v>3311</v>
      </c>
      <c r="G75" s="16">
        <f t="shared" si="33"/>
        <v>3366</v>
      </c>
      <c r="H75" s="16">
        <f t="shared" si="33"/>
        <v>3289</v>
      </c>
      <c r="I75" s="16">
        <f t="shared" ref="I75:J75" si="34">SUM(I68:I74)</f>
        <v>3349</v>
      </c>
      <c r="J75" s="16">
        <f t="shared" si="34"/>
        <v>3084</v>
      </c>
      <c r="K75" s="16">
        <f t="shared" ref="K75:L75" si="35">SUM(K68:K74)</f>
        <v>3016</v>
      </c>
      <c r="L75" s="16">
        <f t="shared" si="35"/>
        <v>2987</v>
      </c>
      <c r="M75" s="16">
        <f t="shared" ref="M75:N75" si="36">SUM(M68:M74)</f>
        <v>2962</v>
      </c>
      <c r="N75" s="16">
        <f t="shared" si="36"/>
        <v>3018</v>
      </c>
      <c r="O75" s="16">
        <f t="shared" ref="O75:P75" si="37">SUM(O68:O74)</f>
        <v>3399</v>
      </c>
      <c r="P75" s="16">
        <f t="shared" si="37"/>
        <v>3286</v>
      </c>
    </row>
    <row r="76" spans="1:18" ht="12.75">
      <c r="A76" s="11"/>
      <c r="B76" s="25" t="s">
        <v>1</v>
      </c>
      <c r="C76" s="3"/>
      <c r="D76" s="11"/>
      <c r="E76" s="14">
        <f t="shared" ref="E76:H76" si="38">E66-E75</f>
        <v>1230</v>
      </c>
      <c r="F76" s="14">
        <f t="shared" si="38"/>
        <v>1365</v>
      </c>
      <c r="G76" s="14">
        <f t="shared" si="38"/>
        <v>1434</v>
      </c>
      <c r="H76" s="14">
        <f t="shared" si="38"/>
        <v>1698</v>
      </c>
      <c r="I76" s="14">
        <f t="shared" ref="I76:J76" si="39">I66-I75</f>
        <v>1855</v>
      </c>
      <c r="J76" s="14">
        <f t="shared" si="39"/>
        <v>1674</v>
      </c>
      <c r="K76" s="14">
        <f t="shared" ref="K76:L76" si="40">K66-K75</f>
        <v>1648</v>
      </c>
      <c r="L76" s="14">
        <f t="shared" si="40"/>
        <v>1355</v>
      </c>
      <c r="M76" s="14">
        <f t="shared" ref="M76:N76" si="41">M66-M75</f>
        <v>1347</v>
      </c>
      <c r="N76" s="14">
        <f t="shared" si="41"/>
        <v>1341</v>
      </c>
      <c r="O76" s="14">
        <f t="shared" ref="O76:P76" si="42">O66-O75</f>
        <v>1473</v>
      </c>
      <c r="P76" s="14">
        <f t="shared" si="42"/>
        <v>1527</v>
      </c>
    </row>
    <row r="77" spans="1:18">
      <c r="A77" s="12"/>
      <c r="B77" s="2" t="s">
        <v>255</v>
      </c>
      <c r="C77" s="12"/>
      <c r="D77" s="12"/>
      <c r="E77" s="16">
        <v>1</v>
      </c>
      <c r="F77" s="16">
        <v>1</v>
      </c>
      <c r="G77" s="16">
        <v>-1</v>
      </c>
      <c r="H77" s="16">
        <v>7</v>
      </c>
      <c r="I77" s="16">
        <f>SUM('QTD P&amp;L'!F70:I70)</f>
        <v>8</v>
      </c>
      <c r="J77" s="16">
        <f>SUM('QTD P&amp;L'!G70:J70)</f>
        <v>6</v>
      </c>
      <c r="K77" s="16">
        <f>SUM('QTD P&amp;L'!H70:K70)</f>
        <v>1</v>
      </c>
      <c r="L77" s="16">
        <v>-53</v>
      </c>
      <c r="M77" s="16">
        <f>SUM('QTD P&amp;L'!J70:M70)</f>
        <v>-106</v>
      </c>
      <c r="N77" s="16">
        <f>SUM('QTD P&amp;L'!K70:N70)</f>
        <v>-156</v>
      </c>
      <c r="O77" s="16">
        <f>SUM('QTD P&amp;L'!L70:O70)</f>
        <v>-203</v>
      </c>
      <c r="P77" s="16">
        <v>-201</v>
      </c>
    </row>
    <row r="78" spans="1:18" ht="12.75">
      <c r="A78" s="12"/>
      <c r="B78" s="22" t="s">
        <v>263</v>
      </c>
      <c r="C78" s="4"/>
      <c r="D78" s="12"/>
      <c r="E78" s="15">
        <f t="shared" ref="E78:H78" si="43">SUM(E76:E77)</f>
        <v>1231</v>
      </c>
      <c r="F78" s="15">
        <f t="shared" si="43"/>
        <v>1366</v>
      </c>
      <c r="G78" s="15">
        <f t="shared" si="43"/>
        <v>1433</v>
      </c>
      <c r="H78" s="15">
        <f t="shared" si="43"/>
        <v>1705</v>
      </c>
      <c r="I78" s="15">
        <f t="shared" ref="I78:J78" si="44">SUM(I76:I77)</f>
        <v>1863</v>
      </c>
      <c r="J78" s="15">
        <f t="shared" si="44"/>
        <v>1680</v>
      </c>
      <c r="K78" s="15">
        <f t="shared" ref="K78:L78" si="45">SUM(K76:K77)</f>
        <v>1649</v>
      </c>
      <c r="L78" s="15">
        <f t="shared" si="45"/>
        <v>1302</v>
      </c>
      <c r="M78" s="15">
        <f t="shared" ref="M78:N78" si="46">SUM(M76:M77)</f>
        <v>1241</v>
      </c>
      <c r="N78" s="15">
        <f t="shared" si="46"/>
        <v>1185</v>
      </c>
      <c r="O78" s="15">
        <f t="shared" ref="O78:P78" si="47">SUM(O76:O77)</f>
        <v>1270</v>
      </c>
      <c r="P78" s="15">
        <f t="shared" si="47"/>
        <v>1326</v>
      </c>
    </row>
    <row r="79" spans="1:18">
      <c r="A79" s="12"/>
      <c r="B79" s="2" t="s">
        <v>264</v>
      </c>
      <c r="C79" s="4"/>
      <c r="D79" s="12"/>
      <c r="E79" s="16">
        <v>234</v>
      </c>
      <c r="F79" s="16">
        <v>263</v>
      </c>
      <c r="G79" s="16">
        <v>249</v>
      </c>
      <c r="H79" s="16">
        <v>355</v>
      </c>
      <c r="I79" s="16">
        <f>SUM('QTD P&amp;L'!F72:I72)</f>
        <v>381</v>
      </c>
      <c r="J79" s="16">
        <f>SUM('QTD P&amp;L'!G72:J72)</f>
        <v>332</v>
      </c>
      <c r="K79" s="16">
        <f>SUM('QTD P&amp;L'!H72:K72)</f>
        <v>379</v>
      </c>
      <c r="L79" s="16">
        <v>303</v>
      </c>
      <c r="M79" s="16">
        <f>SUM('QTD P&amp;L'!J72:M72)</f>
        <v>299</v>
      </c>
      <c r="N79" s="16">
        <f>SUM('QTD P&amp;L'!K72:N72)</f>
        <v>288</v>
      </c>
      <c r="O79" s="16">
        <f>SUM('QTD P&amp;L'!L72:O72)</f>
        <v>290</v>
      </c>
      <c r="P79" s="16">
        <v>269</v>
      </c>
    </row>
    <row r="80" spans="1:18">
      <c r="A80" s="9"/>
      <c r="B80" s="25" t="s">
        <v>2</v>
      </c>
      <c r="C80" s="9"/>
      <c r="D80" s="9"/>
      <c r="E80" s="17">
        <f t="shared" ref="E80:F80" si="48">E78-E79</f>
        <v>997</v>
      </c>
      <c r="F80" s="17">
        <f t="shared" si="48"/>
        <v>1103</v>
      </c>
      <c r="G80" s="17">
        <f t="shared" ref="G80:L80" si="49">G78-G79</f>
        <v>1184</v>
      </c>
      <c r="H80" s="17">
        <f t="shared" si="49"/>
        <v>1350</v>
      </c>
      <c r="I80" s="17">
        <f t="shared" si="49"/>
        <v>1482</v>
      </c>
      <c r="J80" s="17">
        <f t="shared" si="49"/>
        <v>1348</v>
      </c>
      <c r="K80" s="17">
        <f t="shared" si="49"/>
        <v>1270</v>
      </c>
      <c r="L80" s="17">
        <f t="shared" si="49"/>
        <v>999</v>
      </c>
      <c r="M80" s="17">
        <f t="shared" ref="M80:N80" si="50">M78-M79</f>
        <v>942</v>
      </c>
      <c r="N80" s="17">
        <f t="shared" si="50"/>
        <v>897</v>
      </c>
      <c r="O80" s="17">
        <f t="shared" ref="O80:P80" si="51">O78-O79</f>
        <v>980</v>
      </c>
      <c r="P80" s="17">
        <f t="shared" si="51"/>
        <v>1057</v>
      </c>
      <c r="R80" s="285"/>
    </row>
    <row r="81" spans="1:19" ht="39" customHeight="1">
      <c r="A81" s="10"/>
      <c r="B81" s="352" t="s">
        <v>203</v>
      </c>
      <c r="C81" s="352"/>
      <c r="D81" s="352"/>
      <c r="E81" s="277">
        <v>982</v>
      </c>
      <c r="F81" s="277">
        <v>1085</v>
      </c>
      <c r="G81" s="277">
        <v>1163</v>
      </c>
      <c r="H81" s="278">
        <v>1322</v>
      </c>
      <c r="I81" s="277">
        <f>SUM('QTD P&amp;L'!F74:I74)</f>
        <v>1451</v>
      </c>
      <c r="J81" s="277">
        <f>SUM('QTD P&amp;L'!G74:J74)</f>
        <v>1319</v>
      </c>
      <c r="K81" s="277">
        <f>SUM('QTD P&amp;L'!H74:K74)</f>
        <v>1243</v>
      </c>
      <c r="L81" s="277">
        <v>976</v>
      </c>
      <c r="M81" s="277">
        <f>SUM('QTD P&amp;L'!J74:M74)</f>
        <v>914</v>
      </c>
      <c r="N81" s="277">
        <f>SUM('QTD P&amp;L'!K74:N74)</f>
        <v>870</v>
      </c>
      <c r="O81" s="277">
        <f>SUM('QTD P&amp;L'!L74:O74)</f>
        <v>952</v>
      </c>
      <c r="P81" s="277">
        <v>1034</v>
      </c>
      <c r="Q81" s="178"/>
      <c r="R81" s="178"/>
      <c r="S81" s="178"/>
    </row>
    <row r="82" spans="1:19" ht="9.75" customHeight="1">
      <c r="A82" s="9"/>
      <c r="B82" s="25"/>
      <c r="C82" s="9"/>
      <c r="D82" s="9"/>
      <c r="E82" s="17"/>
      <c r="F82" s="17"/>
      <c r="G82" s="17"/>
      <c r="H82" s="17"/>
      <c r="I82" s="17"/>
      <c r="J82" s="17"/>
      <c r="K82" s="17"/>
      <c r="L82" s="17"/>
      <c r="M82" s="17"/>
      <c r="N82" s="17"/>
      <c r="O82" s="17"/>
      <c r="P82" s="17"/>
    </row>
    <row r="83" spans="1:19" s="45" customFormat="1" ht="12.75">
      <c r="A83" s="52"/>
      <c r="B83" s="53" t="s">
        <v>116</v>
      </c>
      <c r="C83" s="53"/>
      <c r="D83" s="53"/>
      <c r="E83" s="54"/>
      <c r="F83" s="54"/>
      <c r="G83" s="54"/>
      <c r="H83" s="54"/>
      <c r="I83" s="54"/>
      <c r="J83" s="54"/>
      <c r="K83" s="54"/>
      <c r="L83" s="54"/>
      <c r="M83" s="54"/>
      <c r="N83" s="54"/>
      <c r="O83" s="54"/>
      <c r="P83" s="54"/>
    </row>
    <row r="84" spans="1:19" s="45" customFormat="1" ht="12.75">
      <c r="A84" s="52"/>
      <c r="B84" s="53"/>
      <c r="C84" s="234" t="s">
        <v>31</v>
      </c>
      <c r="D84" s="53"/>
      <c r="E84" s="56">
        <v>0.8600000000000001</v>
      </c>
      <c r="F84" s="56">
        <v>0.96</v>
      </c>
      <c r="G84" s="56">
        <v>1.0399999999999998</v>
      </c>
      <c r="H84" s="56">
        <v>1.19</v>
      </c>
      <c r="I84" s="56">
        <f>SUM('QTD P&amp;L'!F77:I77)</f>
        <v>1.2999999999999998</v>
      </c>
      <c r="J84" s="56">
        <f>SUM('QTD P&amp;L'!G77:J77)</f>
        <v>1.1800000000000002</v>
      </c>
      <c r="K84" s="56">
        <f>SUM('QTD P&amp;L'!H77:K77)</f>
        <v>1.1100000000000001</v>
      </c>
      <c r="L84" s="56">
        <v>0.95</v>
      </c>
      <c r="M84" s="56">
        <f>SUM('QTD P&amp;L'!J77:M77)</f>
        <v>1.1600000000000001</v>
      </c>
      <c r="N84" s="56">
        <f>SUM('QTD P&amp;L'!K77:N77)</f>
        <v>1.1400000000000001</v>
      </c>
      <c r="O84" s="56">
        <f>SUM('QTD P&amp;L'!L77:O77)</f>
        <v>1.3</v>
      </c>
      <c r="P84" s="56">
        <v>1.44</v>
      </c>
    </row>
    <row r="85" spans="1:19" s="45" customFormat="1" ht="12.75">
      <c r="A85" s="52"/>
      <c r="B85" s="53"/>
      <c r="C85" s="234" t="s">
        <v>32</v>
      </c>
      <c r="D85" s="53"/>
      <c r="E85" s="56">
        <v>0.85000000000000009</v>
      </c>
      <c r="F85" s="56">
        <v>0.95</v>
      </c>
      <c r="G85" s="56">
        <v>1.0299999999999998</v>
      </c>
      <c r="H85" s="56">
        <v>1.18</v>
      </c>
      <c r="I85" s="56">
        <f>SUM('QTD P&amp;L'!F78:I78)</f>
        <v>1.2999999999999998</v>
      </c>
      <c r="J85" s="56">
        <f>SUM('QTD P&amp;L'!G78:J78)</f>
        <v>1.1800000000000002</v>
      </c>
      <c r="K85" s="56">
        <f>SUM('QTD P&amp;L'!H78:K78)</f>
        <v>1.1100000000000001</v>
      </c>
      <c r="L85" s="56">
        <v>0.94</v>
      </c>
      <c r="M85" s="56">
        <f>SUM('QTD P&amp;L'!J78:M78)</f>
        <v>1.1400000000000001</v>
      </c>
      <c r="N85" s="56">
        <f>SUM('QTD P&amp;L'!K78:N78)</f>
        <v>1.1200000000000001</v>
      </c>
      <c r="O85" s="56">
        <f>SUM('QTD P&amp;L'!L78:O78)</f>
        <v>1.27</v>
      </c>
      <c r="P85" s="56">
        <v>1.42</v>
      </c>
    </row>
    <row r="86" spans="1:19" s="45" customFormat="1" ht="3" customHeight="1">
      <c r="A86" s="52"/>
      <c r="B86" s="53"/>
      <c r="C86" s="55"/>
      <c r="D86" s="53"/>
      <c r="E86" s="217"/>
      <c r="F86" s="217"/>
      <c r="G86" s="217"/>
      <c r="H86" s="217"/>
      <c r="I86" s="217"/>
      <c r="J86" s="217"/>
      <c r="K86" s="217"/>
      <c r="L86" s="217"/>
      <c r="M86" s="217"/>
      <c r="N86" s="217"/>
      <c r="O86" s="217"/>
      <c r="P86" s="217"/>
    </row>
    <row r="87" spans="1:19" s="45" customFormat="1">
      <c r="A87" s="52"/>
      <c r="B87" s="57" t="s">
        <v>30</v>
      </c>
      <c r="C87" s="52"/>
      <c r="D87" s="53"/>
      <c r="E87" s="216"/>
      <c r="F87" s="216"/>
      <c r="G87" s="216"/>
      <c r="H87" s="216"/>
      <c r="I87" s="216"/>
      <c r="J87" s="216"/>
      <c r="K87" s="216"/>
      <c r="L87" s="216"/>
      <c r="M87" s="216"/>
      <c r="N87" s="216"/>
      <c r="O87" s="216"/>
      <c r="P87" s="216"/>
    </row>
    <row r="88" spans="1:19" s="45" customFormat="1" ht="12.75">
      <c r="A88" s="52"/>
      <c r="B88" s="53"/>
      <c r="C88" s="55" t="s">
        <v>31</v>
      </c>
      <c r="D88" s="53"/>
      <c r="E88" s="58">
        <v>1135</v>
      </c>
      <c r="F88" s="58">
        <v>1127</v>
      </c>
      <c r="G88" s="58">
        <v>1119.25</v>
      </c>
      <c r="H88" s="58">
        <v>1112</v>
      </c>
      <c r="I88" s="58">
        <f>AVERAGE('QTD P&amp;L'!F81:I81)</f>
        <v>1110.5</v>
      </c>
      <c r="J88" s="58">
        <f>AVERAGE('QTD P&amp;L'!G81:J81)</f>
        <v>1112.75</v>
      </c>
      <c r="K88" s="58">
        <f>AVERAGE('QTD P&amp;L'!H81:K81)</f>
        <v>1116</v>
      </c>
      <c r="L88" s="58">
        <v>1024</v>
      </c>
      <c r="M88" s="58">
        <f>AVERAGE('QTD P&amp;L'!J81:M81)</f>
        <v>923.5</v>
      </c>
      <c r="N88" s="58">
        <f>AVERAGE('QTD P&amp;L'!K81:N81)</f>
        <v>823</v>
      </c>
      <c r="O88" s="58">
        <f>AVERAGE('QTD P&amp;L'!L81:O81)</f>
        <v>722</v>
      </c>
      <c r="P88" s="58">
        <v>716</v>
      </c>
    </row>
    <row r="89" spans="1:19" s="45" customFormat="1" ht="12.75">
      <c r="A89" s="52"/>
      <c r="B89" s="53"/>
      <c r="C89" s="55" t="s">
        <v>32</v>
      </c>
      <c r="D89" s="53"/>
      <c r="E89" s="58">
        <v>1143</v>
      </c>
      <c r="F89" s="58">
        <v>1134.25</v>
      </c>
      <c r="G89" s="58">
        <v>1125.75</v>
      </c>
      <c r="H89" s="58">
        <v>1118</v>
      </c>
      <c r="I89" s="58">
        <f>AVERAGE('QTD P&amp;L'!F82:I82)</f>
        <v>1116</v>
      </c>
      <c r="J89" s="58">
        <f>AVERAGE('QTD P&amp;L'!G82:J82)</f>
        <v>1119</v>
      </c>
      <c r="K89" s="58">
        <f>AVERAGE('QTD P&amp;L'!H82:K82)</f>
        <v>1124</v>
      </c>
      <c r="L89" s="58">
        <v>1035</v>
      </c>
      <c r="M89" s="58">
        <f>AVERAGE('QTD P&amp;L'!J82:M82)</f>
        <v>934.75</v>
      </c>
      <c r="N89" s="58">
        <f>AVERAGE('QTD P&amp;L'!K82:N82)</f>
        <v>834.25</v>
      </c>
      <c r="O89" s="58">
        <f>AVERAGE('QTD P&amp;L'!L82:O82)</f>
        <v>732.75</v>
      </c>
      <c r="P89" s="58">
        <v>726</v>
      </c>
    </row>
    <row r="90" spans="1:19" s="45" customFormat="1">
      <c r="A90" s="52"/>
      <c r="B90" s="53"/>
      <c r="C90" s="18" t="s">
        <v>220</v>
      </c>
      <c r="D90" s="53"/>
      <c r="E90" s="331">
        <v>17.5</v>
      </c>
      <c r="F90" s="331">
        <v>19.25</v>
      </c>
      <c r="G90" s="331">
        <v>21.75</v>
      </c>
      <c r="H90" s="331">
        <v>24.25</v>
      </c>
      <c r="I90" s="331">
        <f>AVERAGE('QTD P&amp;L'!F83:I83)</f>
        <v>26</v>
      </c>
      <c r="J90" s="331">
        <f>AVERAGE('QTD P&amp;L'!G83:J83)</f>
        <v>26</v>
      </c>
      <c r="K90" s="331">
        <f>AVERAGE('QTD P&amp;L'!H83:K83)</f>
        <v>25.25</v>
      </c>
      <c r="L90" s="331">
        <v>24</v>
      </c>
      <c r="M90" s="331">
        <f>AVERAGE('QTD P&amp;L'!J83:M83)</f>
        <v>22</v>
      </c>
      <c r="N90" s="331">
        <f>AVERAGE('QTD P&amp;L'!K83:N83)</f>
        <v>20</v>
      </c>
      <c r="O90" s="331">
        <f>AVERAGE('QTD P&amp;L'!L83:O83)</f>
        <v>17.5</v>
      </c>
      <c r="P90" s="331">
        <v>15</v>
      </c>
    </row>
    <row r="91" spans="1:19" s="45" customFormat="1" ht="12.75">
      <c r="A91" s="52"/>
      <c r="B91" s="53"/>
      <c r="C91" s="18" t="s">
        <v>239</v>
      </c>
      <c r="D91" s="53"/>
      <c r="E91" s="58">
        <f t="shared" ref="E91:O91" si="52">SUM(E89:E90)</f>
        <v>1160.5</v>
      </c>
      <c r="F91" s="58">
        <f t="shared" si="52"/>
        <v>1153.5</v>
      </c>
      <c r="G91" s="58">
        <f t="shared" si="52"/>
        <v>1147.5</v>
      </c>
      <c r="H91" s="58">
        <f t="shared" si="52"/>
        <v>1142.25</v>
      </c>
      <c r="I91" s="58">
        <f t="shared" si="52"/>
        <v>1142</v>
      </c>
      <c r="J91" s="58">
        <f t="shared" si="52"/>
        <v>1145</v>
      </c>
      <c r="K91" s="58">
        <f t="shared" si="52"/>
        <v>1149.25</v>
      </c>
      <c r="L91" s="58">
        <f t="shared" si="52"/>
        <v>1059</v>
      </c>
      <c r="M91" s="58">
        <f t="shared" si="52"/>
        <v>956.75</v>
      </c>
      <c r="N91" s="58">
        <f t="shared" si="52"/>
        <v>854.25</v>
      </c>
      <c r="O91" s="58">
        <f t="shared" si="52"/>
        <v>750.25</v>
      </c>
      <c r="P91" s="58">
        <f t="shared" ref="P91" si="53">SUM(P89:P90)</f>
        <v>741</v>
      </c>
    </row>
    <row r="92" spans="1:19" s="45" customFormat="1" ht="12.75">
      <c r="A92" s="52"/>
      <c r="B92" s="53"/>
      <c r="C92" s="55"/>
      <c r="D92" s="53"/>
      <c r="E92" s="217"/>
      <c r="F92" s="217"/>
      <c r="G92" s="217"/>
      <c r="H92" s="217"/>
      <c r="I92" s="217"/>
      <c r="J92" s="217"/>
      <c r="K92" s="217"/>
      <c r="L92" s="217"/>
      <c r="M92" s="217"/>
      <c r="N92" s="217"/>
      <c r="O92" s="217"/>
      <c r="P92" s="217"/>
    </row>
    <row r="93" spans="1:19" ht="12.75">
      <c r="A93" s="20" t="s">
        <v>114</v>
      </c>
      <c r="B93" s="29"/>
      <c r="C93" s="18"/>
      <c r="D93" s="29"/>
      <c r="E93" s="218"/>
      <c r="F93" s="218"/>
      <c r="G93" s="218"/>
      <c r="H93" s="218"/>
      <c r="I93" s="218"/>
      <c r="J93" s="218"/>
      <c r="K93" s="218"/>
      <c r="L93" s="218"/>
      <c r="M93" s="218"/>
      <c r="N93" s="218"/>
      <c r="O93" s="218"/>
      <c r="P93" s="218"/>
    </row>
    <row r="94" spans="1:19" ht="12.75">
      <c r="A94" s="32"/>
      <c r="B94" s="29"/>
      <c r="C94" s="18"/>
      <c r="D94" s="29"/>
      <c r="E94" s="19" t="str">
        <f t="shared" ref="E94:F95" si="54">E62</f>
        <v>Q1</v>
      </c>
      <c r="F94" s="19" t="str">
        <f t="shared" si="54"/>
        <v>Q2</v>
      </c>
      <c r="G94" s="19" t="str">
        <f t="shared" ref="G94:H94" si="55">G62</f>
        <v>Q3</v>
      </c>
      <c r="H94" s="19" t="str">
        <f t="shared" si="55"/>
        <v>Q4</v>
      </c>
      <c r="I94" s="19" t="str">
        <f t="shared" ref="I94:J94" si="56">I62</f>
        <v>Q1</v>
      </c>
      <c r="J94" s="19" t="str">
        <f t="shared" si="56"/>
        <v>Q2</v>
      </c>
      <c r="K94" s="19" t="str">
        <f t="shared" ref="K94:L94" si="57">K62</f>
        <v>Q3</v>
      </c>
      <c r="L94" s="19" t="str">
        <f t="shared" si="57"/>
        <v>Q4</v>
      </c>
      <c r="M94" s="19" t="str">
        <f t="shared" ref="M94:N94" si="58">M62</f>
        <v>Q1</v>
      </c>
      <c r="N94" s="19" t="str">
        <f t="shared" si="58"/>
        <v>Q2</v>
      </c>
      <c r="O94" s="19" t="str">
        <f t="shared" ref="O94:P94" si="59">O62</f>
        <v>Q3</v>
      </c>
      <c r="P94" s="19" t="str">
        <f t="shared" si="59"/>
        <v>Q4</v>
      </c>
    </row>
    <row r="95" spans="1:19" ht="12.75">
      <c r="A95" s="214"/>
      <c r="B95" s="214"/>
      <c r="C95" s="214"/>
      <c r="D95" s="214"/>
      <c r="E95" s="19" t="str">
        <f t="shared" si="54"/>
        <v>CY12</v>
      </c>
      <c r="F95" s="19" t="str">
        <f t="shared" si="54"/>
        <v>CY12</v>
      </c>
      <c r="G95" s="19" t="str">
        <f t="shared" ref="G95:H95" si="60">G63</f>
        <v>CY12</v>
      </c>
      <c r="H95" s="19" t="str">
        <f t="shared" si="60"/>
        <v>CY12</v>
      </c>
      <c r="I95" s="19" t="str">
        <f t="shared" ref="I95:J95" si="61">I63</f>
        <v>CY13</v>
      </c>
      <c r="J95" s="19" t="str">
        <f t="shared" si="61"/>
        <v>CY13</v>
      </c>
      <c r="K95" s="19" t="str">
        <f t="shared" ref="K95:L95" si="62">K63</f>
        <v>CY13</v>
      </c>
      <c r="L95" s="19" t="str">
        <f t="shared" si="62"/>
        <v>CY13</v>
      </c>
      <c r="M95" s="19" t="str">
        <f t="shared" ref="M95:N95" si="63">M63</f>
        <v>CY14</v>
      </c>
      <c r="N95" s="19" t="str">
        <f t="shared" si="63"/>
        <v>CY14</v>
      </c>
      <c r="O95" s="19" t="str">
        <f t="shared" ref="O95:P95" si="64">O63</f>
        <v>CY14</v>
      </c>
      <c r="P95" s="19" t="str">
        <f t="shared" si="64"/>
        <v>CY14</v>
      </c>
    </row>
    <row r="96" spans="1:19" ht="12.75">
      <c r="A96" s="32"/>
      <c r="B96" s="29"/>
      <c r="C96" s="18"/>
      <c r="D96" s="29"/>
      <c r="E96" s="40" t="str">
        <f t="shared" ref="E96:F96" si="65">E64</f>
        <v>TTM</v>
      </c>
      <c r="F96" s="40" t="str">
        <f t="shared" si="65"/>
        <v>TTM</v>
      </c>
      <c r="G96" s="40" t="str">
        <f t="shared" ref="G96:H96" si="66">G64</f>
        <v>TTM</v>
      </c>
      <c r="H96" s="40" t="str">
        <f t="shared" si="66"/>
        <v>TTM</v>
      </c>
      <c r="I96" s="40" t="str">
        <f t="shared" ref="I96:J96" si="67">I64</f>
        <v>TTM</v>
      </c>
      <c r="J96" s="40" t="str">
        <f t="shared" si="67"/>
        <v>TTM</v>
      </c>
      <c r="K96" s="40" t="str">
        <f t="shared" ref="K96:L96" si="68">K64</f>
        <v>TTM</v>
      </c>
      <c r="L96" s="40" t="str">
        <f t="shared" si="68"/>
        <v>TTM</v>
      </c>
      <c r="M96" s="40" t="str">
        <f t="shared" ref="M96:N96" si="69">M64</f>
        <v>TTM</v>
      </c>
      <c r="N96" s="40" t="str">
        <f t="shared" si="69"/>
        <v>TTM</v>
      </c>
      <c r="O96" s="40" t="str">
        <f t="shared" ref="O96:P96" si="70">O64</f>
        <v>TTM</v>
      </c>
      <c r="P96" s="40" t="str">
        <f t="shared" si="70"/>
        <v>TTM</v>
      </c>
    </row>
    <row r="97" spans="1:16" ht="12.75">
      <c r="A97" s="32"/>
      <c r="B97" s="29"/>
      <c r="C97" s="18"/>
      <c r="D97" s="29"/>
      <c r="E97" s="18"/>
      <c r="F97" s="18"/>
      <c r="G97" s="18"/>
      <c r="H97" s="18"/>
      <c r="I97" s="18"/>
      <c r="J97" s="18"/>
      <c r="K97" s="18"/>
      <c r="L97" s="18"/>
      <c r="M97" s="18"/>
      <c r="N97" s="18"/>
      <c r="O97" s="18"/>
      <c r="P97" s="18"/>
    </row>
    <row r="98" spans="1:16" ht="12.75">
      <c r="A98" s="32"/>
      <c r="B98" s="1" t="s">
        <v>160</v>
      </c>
      <c r="C98" s="18"/>
      <c r="D98" s="29"/>
      <c r="E98" s="18"/>
      <c r="F98" s="18"/>
      <c r="G98" s="18"/>
      <c r="H98" s="18"/>
      <c r="I98" s="18"/>
      <c r="J98" s="18"/>
      <c r="K98" s="18"/>
      <c r="L98" s="18"/>
      <c r="M98" s="18"/>
      <c r="N98" s="18"/>
      <c r="O98" s="18"/>
      <c r="P98" s="18"/>
    </row>
    <row r="99" spans="1:16" s="43" customFormat="1" ht="12.75">
      <c r="A99" s="10"/>
      <c r="B99" s="2"/>
      <c r="C99" s="2" t="s">
        <v>169</v>
      </c>
      <c r="D99" s="10"/>
      <c r="E99" s="35">
        <f t="shared" ref="E99:F99" si="71">E68/E$66</f>
        <v>0.25248785003471419</v>
      </c>
      <c r="F99" s="35">
        <f t="shared" si="71"/>
        <v>0.24037639007698888</v>
      </c>
      <c r="G99" s="35">
        <f t="shared" ref="G99:H111" si="72">G68/G$66</f>
        <v>0.236875</v>
      </c>
      <c r="H99" s="35">
        <f t="shared" si="72"/>
        <v>0.22378183276518948</v>
      </c>
      <c r="I99" s="35">
        <f t="shared" ref="I99" si="73">I68/I$66</f>
        <v>0.21579554189085318</v>
      </c>
      <c r="J99" s="35">
        <f t="shared" ref="J99:O99" si="74">J68/J$66</f>
        <v>0.2221521647751156</v>
      </c>
      <c r="K99" s="35">
        <f t="shared" si="74"/>
        <v>0.22041166380789023</v>
      </c>
      <c r="L99" s="35">
        <f t="shared" si="74"/>
        <v>0.24021188392445877</v>
      </c>
      <c r="M99" s="35">
        <f t="shared" si="74"/>
        <v>0.23833836156880947</v>
      </c>
      <c r="N99" s="35">
        <f t="shared" si="74"/>
        <v>0.2392750630878642</v>
      </c>
      <c r="O99" s="35">
        <f t="shared" si="74"/>
        <v>0.2395320197044335</v>
      </c>
      <c r="P99" s="35">
        <f t="shared" ref="P99" si="75">P68/P$66</f>
        <v>0.21358819862871389</v>
      </c>
    </row>
    <row r="100" spans="1:16" s="43" customFormat="1" ht="12.75">
      <c r="A100" s="10"/>
      <c r="B100" s="2"/>
      <c r="C100" s="2" t="s">
        <v>247</v>
      </c>
      <c r="D100" s="10"/>
      <c r="E100" s="35">
        <f t="shared" ref="E100:F100" si="76">E69/E$66</f>
        <v>5.9939828743346447E-2</v>
      </c>
      <c r="F100" s="35">
        <f t="shared" si="76"/>
        <v>5.731394354148845E-2</v>
      </c>
      <c r="G100" s="35">
        <f t="shared" si="72"/>
        <v>5.5625000000000001E-2</v>
      </c>
      <c r="H100" s="35">
        <f t="shared" si="72"/>
        <v>5.2937637858431925E-2</v>
      </c>
      <c r="I100" s="35">
        <f t="shared" ref="I100:J100" si="77">I69/I$66</f>
        <v>4.8039969254419675E-2</v>
      </c>
      <c r="J100" s="35">
        <f t="shared" si="77"/>
        <v>4.8970155527532575E-2</v>
      </c>
      <c r="K100" s="35">
        <f t="shared" ref="K100:L100" si="78">K69/K$66</f>
        <v>4.5883361921097772E-2</v>
      </c>
      <c r="L100" s="35">
        <f t="shared" si="78"/>
        <v>4.6982957162597878E-2</v>
      </c>
      <c r="M100" s="35">
        <f t="shared" ref="M100:N100" si="79">M69/M$66</f>
        <v>4.7574843351125551E-2</v>
      </c>
      <c r="N100" s="35">
        <f t="shared" si="79"/>
        <v>4.7487955953200274E-2</v>
      </c>
      <c r="O100" s="35">
        <f t="shared" ref="O100:P100" si="80">O69/O$66</f>
        <v>4.5155993431855501E-2</v>
      </c>
      <c r="P100" s="35">
        <f t="shared" si="80"/>
        <v>4.7995013505090382E-2</v>
      </c>
    </row>
    <row r="101" spans="1:16" s="43" customFormat="1" ht="12.75">
      <c r="A101" s="10"/>
      <c r="B101" s="2"/>
      <c r="C101" s="2" t="s">
        <v>167</v>
      </c>
      <c r="D101" s="10"/>
      <c r="E101" s="35">
        <f t="shared" ref="E101:F101" si="81">E70/E$66</f>
        <v>3.5871326081925482E-2</v>
      </c>
      <c r="F101" s="35">
        <f t="shared" si="81"/>
        <v>4.2130025662959793E-2</v>
      </c>
      <c r="G101" s="35">
        <f t="shared" si="72"/>
        <v>4.6666666666666669E-2</v>
      </c>
      <c r="H101" s="35">
        <f t="shared" si="72"/>
        <v>4.4315219570884301E-2</v>
      </c>
      <c r="I101" s="35">
        <f t="shared" ref="I101:J101" si="82">I70/I$66</f>
        <v>4.4773251345119142E-2</v>
      </c>
      <c r="J101" s="35">
        <f t="shared" si="82"/>
        <v>3.9512400168137875E-2</v>
      </c>
      <c r="K101" s="35">
        <f t="shared" ref="K101:L101" si="83">K70/K$66</f>
        <v>3.4090909090909088E-2</v>
      </c>
      <c r="L101" s="35">
        <f t="shared" si="83"/>
        <v>3.9613081529249194E-2</v>
      </c>
      <c r="M101" s="35">
        <f t="shared" ref="M101:N101" si="84">M70/M$66</f>
        <v>4.0612671153399858E-2</v>
      </c>
      <c r="N101" s="35">
        <f t="shared" si="84"/>
        <v>4.2211516402844686E-2</v>
      </c>
      <c r="O101" s="35">
        <f t="shared" ref="O101:P101" si="85">O70/O$66</f>
        <v>7.430213464696224E-2</v>
      </c>
      <c r="P101" s="35">
        <f t="shared" si="85"/>
        <v>8.3939330978599624E-2</v>
      </c>
    </row>
    <row r="102" spans="1:16" s="43" customFormat="1" ht="12.75">
      <c r="A102" s="10"/>
      <c r="B102" s="2"/>
      <c r="C102" s="2" t="s">
        <v>168</v>
      </c>
      <c r="D102" s="10"/>
      <c r="E102" s="35">
        <f t="shared" ref="E102:F102" si="86">E71/E$66</f>
        <v>1.5505669983800046E-2</v>
      </c>
      <c r="F102" s="35">
        <f t="shared" si="86"/>
        <v>1.5611633875106929E-2</v>
      </c>
      <c r="G102" s="35">
        <f t="shared" si="72"/>
        <v>1.5625E-2</v>
      </c>
      <c r="H102" s="35">
        <f t="shared" si="72"/>
        <v>1.2432324042510528E-2</v>
      </c>
      <c r="I102" s="35">
        <f t="shared" ref="I102:J102" si="87">I71/I$66</f>
        <v>1.7486548808608761E-2</v>
      </c>
      <c r="J102" s="35">
        <f t="shared" si="87"/>
        <v>1.7444304329550232E-2</v>
      </c>
      <c r="K102" s="35">
        <f t="shared" ref="K102:L102" si="88">K71/K$66</f>
        <v>1.6295025728987993E-2</v>
      </c>
      <c r="L102" s="35">
        <f t="shared" si="88"/>
        <v>1.3818516812528788E-2</v>
      </c>
      <c r="M102" s="35">
        <f t="shared" ref="M102:N102" si="89">M71/M$66</f>
        <v>6.4980273845439774E-3</v>
      </c>
      <c r="N102" s="35">
        <f t="shared" si="89"/>
        <v>6.6529020417526955E-3</v>
      </c>
      <c r="O102" s="35">
        <f t="shared" ref="O102:P102" si="90">O71/O$66</f>
        <v>6.5681444991789817E-3</v>
      </c>
      <c r="P102" s="35">
        <f t="shared" si="90"/>
        <v>4.5709536671514651E-3</v>
      </c>
    </row>
    <row r="103" spans="1:16" ht="12.75">
      <c r="A103" s="10"/>
      <c r="B103" s="10"/>
      <c r="C103" s="6" t="s">
        <v>37</v>
      </c>
      <c r="D103" s="10"/>
      <c r="E103" s="35">
        <f t="shared" ref="E103:F103" si="91">E72/E$66</f>
        <v>0.1309881971765795</v>
      </c>
      <c r="F103" s="35">
        <f t="shared" si="91"/>
        <v>0.12788708297690335</v>
      </c>
      <c r="G103" s="35">
        <f t="shared" si="72"/>
        <v>0.12375</v>
      </c>
      <c r="H103" s="35">
        <f t="shared" si="72"/>
        <v>0.1171044716262282</v>
      </c>
      <c r="I103" s="35">
        <f t="shared" ref="I103:J103" si="92">I72/I$66</f>
        <v>0.11414296694850115</v>
      </c>
      <c r="J103" s="35">
        <f t="shared" si="92"/>
        <v>0.11979823455233292</v>
      </c>
      <c r="K103" s="35">
        <f t="shared" ref="K103:L103" si="93">K72/K$66</f>
        <v>0.12457118353344769</v>
      </c>
      <c r="L103" s="35">
        <f t="shared" si="93"/>
        <v>0.1269000460617227</v>
      </c>
      <c r="M103" s="35">
        <f t="shared" ref="M103:N103" si="94">M72/M$66</f>
        <v>0.13204919935019727</v>
      </c>
      <c r="N103" s="35">
        <f t="shared" si="94"/>
        <v>0.12892865336086259</v>
      </c>
      <c r="O103" s="35">
        <f t="shared" ref="O103:P103" si="95">O72/O$66</f>
        <v>0.11432676518883415</v>
      </c>
      <c r="P103" s="35">
        <f t="shared" si="95"/>
        <v>0.11406607105755247</v>
      </c>
    </row>
    <row r="104" spans="1:16" ht="12.75">
      <c r="A104" s="10"/>
      <c r="B104" s="10"/>
      <c r="C104" s="6" t="s">
        <v>38</v>
      </c>
      <c r="D104" s="10"/>
      <c r="E104" s="35">
        <f t="shared" ref="E104:F104" si="96">E73/E$66</f>
        <v>0.12983105762554964</v>
      </c>
      <c r="F104" s="35">
        <f t="shared" si="96"/>
        <v>0.12917023096663816</v>
      </c>
      <c r="G104" s="35">
        <f t="shared" si="72"/>
        <v>0.12916666666666668</v>
      </c>
      <c r="H104" s="35">
        <f t="shared" si="72"/>
        <v>0.11429717264888711</v>
      </c>
      <c r="I104" s="35">
        <f t="shared" ref="I104:J104" si="97">I73/I$66</f>
        <v>0.11510376633358954</v>
      </c>
      <c r="J104" s="35">
        <f t="shared" si="97"/>
        <v>0.12147961328289197</v>
      </c>
      <c r="K104" s="35">
        <f t="shared" ref="K104:L104" si="98">K73/K$66</f>
        <v>0.12671526586620926</v>
      </c>
      <c r="L104" s="35">
        <f t="shared" si="98"/>
        <v>0.13795485951174574</v>
      </c>
      <c r="M104" s="35">
        <f t="shared" ref="M104:N104" si="99">M73/M$66</f>
        <v>0.13808308192155952</v>
      </c>
      <c r="N104" s="35">
        <f t="shared" si="99"/>
        <v>0.14223445744436797</v>
      </c>
      <c r="O104" s="35">
        <f t="shared" ref="O104:P104" si="100">O73/O$66</f>
        <v>0.14285714285714285</v>
      </c>
      <c r="P104" s="35">
        <f t="shared" si="100"/>
        <v>0.14627051734884688</v>
      </c>
    </row>
    <row r="105" spans="1:16">
      <c r="A105" s="10"/>
      <c r="B105" s="10"/>
      <c r="C105" s="6" t="s">
        <v>39</v>
      </c>
      <c r="D105" s="10"/>
      <c r="E105" s="36">
        <f t="shared" ref="E105:F105" si="101">E74/E$66</f>
        <v>9.0719740800740564E-2</v>
      </c>
      <c r="F105" s="36">
        <f t="shared" si="101"/>
        <v>9.5594525235243796E-2</v>
      </c>
      <c r="G105" s="36">
        <f t="shared" si="72"/>
        <v>9.3541666666666662E-2</v>
      </c>
      <c r="H105" s="36">
        <f t="shared" si="72"/>
        <v>9.4646079807499492E-2</v>
      </c>
      <c r="I105" s="36">
        <f t="shared" ref="I105:J105" si="102">I74/I$66</f>
        <v>8.8201383551114523E-2</v>
      </c>
      <c r="J105" s="36">
        <f t="shared" si="102"/>
        <v>7.8814627994955866E-2</v>
      </c>
      <c r="K105" s="36">
        <f t="shared" ref="K105:L105" si="103">K74/K$66</f>
        <v>7.8687821612349912E-2</v>
      </c>
      <c r="L105" s="36">
        <f t="shared" si="103"/>
        <v>8.2450483648088435E-2</v>
      </c>
      <c r="M105" s="36">
        <f t="shared" ref="M105:N105" si="104">M74/M$66</f>
        <v>8.4242283592480857E-2</v>
      </c>
      <c r="N105" s="36">
        <f t="shared" si="104"/>
        <v>8.5570084881853636E-2</v>
      </c>
      <c r="O105" s="36">
        <f t="shared" ref="O105:P105" si="105">O74/O$66</f>
        <v>7.4917898193760268E-2</v>
      </c>
      <c r="P105" s="36">
        <f t="shared" si="105"/>
        <v>7.2304176189486813E-2</v>
      </c>
    </row>
    <row r="106" spans="1:16">
      <c r="A106" s="10"/>
      <c r="B106" s="10"/>
      <c r="C106" s="10"/>
      <c r="D106" s="10" t="s">
        <v>0</v>
      </c>
      <c r="E106" s="36">
        <f t="shared" ref="E106:F106" si="106">E75/E$66</f>
        <v>0.71534367044665592</v>
      </c>
      <c r="F106" s="36">
        <f t="shared" si="106"/>
        <v>0.70808383233532934</v>
      </c>
      <c r="G106" s="36">
        <f t="shared" si="72"/>
        <v>0.70125000000000004</v>
      </c>
      <c r="H106" s="36">
        <f t="shared" si="72"/>
        <v>0.65951473831963103</v>
      </c>
      <c r="I106" s="36">
        <f t="shared" ref="I106:J106" si="107">I75/I$66</f>
        <v>0.643543428132206</v>
      </c>
      <c r="J106" s="36">
        <f t="shared" si="107"/>
        <v>0.64817150063051698</v>
      </c>
      <c r="K106" s="36">
        <f t="shared" ref="K106:L106" si="108">K75/K$66</f>
        <v>0.64665523156089189</v>
      </c>
      <c r="L106" s="36">
        <f t="shared" si="108"/>
        <v>0.68793182865039149</v>
      </c>
      <c r="M106" s="36">
        <f t="shared" ref="M106:N106" si="109">M75/M$66</f>
        <v>0.68739846832211648</v>
      </c>
      <c r="N106" s="36">
        <f t="shared" si="109"/>
        <v>0.69236063317274599</v>
      </c>
      <c r="O106" s="36">
        <f t="shared" ref="O106:P106" si="110">O75/O$66</f>
        <v>0.69766009852216748</v>
      </c>
      <c r="P106" s="36">
        <f t="shared" si="110"/>
        <v>0.68273426137544146</v>
      </c>
    </row>
    <row r="107" spans="1:16" ht="12.75">
      <c r="A107" s="11"/>
      <c r="B107" s="25" t="s">
        <v>1</v>
      </c>
      <c r="C107" s="3"/>
      <c r="D107" s="11"/>
      <c r="E107" s="34">
        <f t="shared" ref="E107:F107" si="111">E76/E$66</f>
        <v>0.28465632955334413</v>
      </c>
      <c r="F107" s="34">
        <f t="shared" si="111"/>
        <v>0.29191616766467066</v>
      </c>
      <c r="G107" s="34">
        <f t="shared" si="72"/>
        <v>0.29875000000000002</v>
      </c>
      <c r="H107" s="34">
        <f t="shared" si="72"/>
        <v>0.34048526168036897</v>
      </c>
      <c r="I107" s="34">
        <f t="shared" ref="I107:J107" si="112">I76/I$66</f>
        <v>0.356456571867794</v>
      </c>
      <c r="J107" s="34">
        <f t="shared" si="112"/>
        <v>0.35182849936948296</v>
      </c>
      <c r="K107" s="34">
        <f t="shared" ref="K107:L107" si="113">K76/K$66</f>
        <v>0.35334476843910806</v>
      </c>
      <c r="L107" s="34">
        <f t="shared" si="113"/>
        <v>0.31206817134960846</v>
      </c>
      <c r="M107" s="34">
        <f t="shared" ref="M107:N107" si="114">M76/M$66</f>
        <v>0.31260153167788352</v>
      </c>
      <c r="N107" s="34">
        <f t="shared" si="114"/>
        <v>0.30763936682725396</v>
      </c>
      <c r="O107" s="34">
        <f t="shared" ref="O107:P107" si="115">O76/O$66</f>
        <v>0.30233990147783252</v>
      </c>
      <c r="P107" s="34">
        <f t="shared" si="115"/>
        <v>0.31726573862455848</v>
      </c>
    </row>
    <row r="108" spans="1:16">
      <c r="A108" s="12"/>
      <c r="B108" s="2" t="s">
        <v>255</v>
      </c>
      <c r="C108" s="12"/>
      <c r="D108" s="12"/>
      <c r="E108" s="36">
        <f t="shared" ref="E108:F108" si="116">E77/E$66</f>
        <v>2.3142791020597085E-4</v>
      </c>
      <c r="F108" s="36">
        <f t="shared" si="116"/>
        <v>2.13857998289136E-4</v>
      </c>
      <c r="G108" s="36">
        <f t="shared" si="72"/>
        <v>-2.0833333333333335E-4</v>
      </c>
      <c r="H108" s="36">
        <f t="shared" si="72"/>
        <v>1.4036494886705434E-3</v>
      </c>
      <c r="I108" s="36">
        <f t="shared" ref="I108:J108" si="117">I77/I$66</f>
        <v>1.5372790161414297E-3</v>
      </c>
      <c r="J108" s="36">
        <f t="shared" si="117"/>
        <v>1.2610340479192938E-3</v>
      </c>
      <c r="K108" s="36">
        <f t="shared" ref="K108:L108" si="118">K77/K$66</f>
        <v>2.144082332761578E-4</v>
      </c>
      <c r="L108" s="36">
        <f t="shared" si="118"/>
        <v>-1.2206356517733764E-2</v>
      </c>
      <c r="M108" s="36">
        <f t="shared" ref="M108:N108" si="119">M77/M$66</f>
        <v>-2.4599675098630772E-2</v>
      </c>
      <c r="N108" s="36">
        <f t="shared" si="119"/>
        <v>-3.5788024776324846E-2</v>
      </c>
      <c r="O108" s="36">
        <f t="shared" ref="O108:P108" si="120">O77/O$66</f>
        <v>-4.1666666666666664E-2</v>
      </c>
      <c r="P108" s="36">
        <f t="shared" si="120"/>
        <v>-4.1761894868065655E-2</v>
      </c>
    </row>
    <row r="109" spans="1:16" ht="12.75">
      <c r="A109" s="12"/>
      <c r="B109" s="22" t="s">
        <v>263</v>
      </c>
      <c r="C109" s="4"/>
      <c r="D109" s="12"/>
      <c r="E109" s="35">
        <f t="shared" ref="E109:F109" si="121">E78/E$66</f>
        <v>0.28488775746355011</v>
      </c>
      <c r="F109" s="35">
        <f t="shared" si="121"/>
        <v>0.29213002566295981</v>
      </c>
      <c r="G109" s="35">
        <f t="shared" si="72"/>
        <v>0.29854166666666665</v>
      </c>
      <c r="H109" s="35">
        <f t="shared" si="72"/>
        <v>0.34188891116903952</v>
      </c>
      <c r="I109" s="35">
        <f t="shared" ref="I109:J109" si="122">I78/I$66</f>
        <v>0.35799385088393543</v>
      </c>
      <c r="J109" s="35">
        <f t="shared" si="122"/>
        <v>0.35308953341740229</v>
      </c>
      <c r="K109" s="35">
        <f t="shared" ref="K109:L109" si="123">K78/K$66</f>
        <v>0.35355917667238423</v>
      </c>
      <c r="L109" s="35">
        <f t="shared" si="123"/>
        <v>0.29986181483187468</v>
      </c>
      <c r="M109" s="35">
        <f t="shared" ref="M109:N109" si="124">M78/M$66</f>
        <v>0.2880018565792527</v>
      </c>
      <c r="N109" s="35">
        <f t="shared" si="124"/>
        <v>0.27185134205092909</v>
      </c>
      <c r="O109" s="35">
        <f t="shared" ref="O109:P109" si="125">O78/O$66</f>
        <v>0.26067323481116583</v>
      </c>
      <c r="P109" s="35">
        <f t="shared" si="125"/>
        <v>0.27550384375649284</v>
      </c>
    </row>
    <row r="110" spans="1:16">
      <c r="A110" s="12"/>
      <c r="B110" s="2" t="s">
        <v>264</v>
      </c>
      <c r="C110" s="4"/>
      <c r="D110" s="12"/>
      <c r="E110" s="36">
        <f t="shared" ref="E110:F110" si="126">E79/E$66</f>
        <v>5.4154130988197179E-2</v>
      </c>
      <c r="F110" s="36">
        <f t="shared" si="126"/>
        <v>5.6244653550042774E-2</v>
      </c>
      <c r="G110" s="36">
        <f t="shared" si="72"/>
        <v>5.1874999999999998E-2</v>
      </c>
      <c r="H110" s="36">
        <f t="shared" si="72"/>
        <v>7.1185081211148984E-2</v>
      </c>
      <c r="I110" s="36">
        <f t="shared" ref="I110:J110" si="127">I79/I$66</f>
        <v>7.3212913143735583E-2</v>
      </c>
      <c r="J110" s="36">
        <f t="shared" si="127"/>
        <v>6.9777217318200926E-2</v>
      </c>
      <c r="K110" s="36">
        <f t="shared" ref="K110:L110" si="128">K79/K$66</f>
        <v>8.1260720411663809E-2</v>
      </c>
      <c r="L110" s="36">
        <f t="shared" si="128"/>
        <v>6.9783509903270383E-2</v>
      </c>
      <c r="M110" s="36">
        <f t="shared" ref="M110:N110" si="129">M79/M$66</f>
        <v>6.9389649570666054E-2</v>
      </c>
      <c r="N110" s="36">
        <f t="shared" si="129"/>
        <v>6.6070199587061257E-2</v>
      </c>
      <c r="O110" s="36">
        <f t="shared" ref="O110:P110" si="130">O79/O$66</f>
        <v>5.9523809523809521E-2</v>
      </c>
      <c r="P110" s="36">
        <f t="shared" si="130"/>
        <v>5.5890297111988362E-2</v>
      </c>
    </row>
    <row r="111" spans="1:16">
      <c r="A111" s="9"/>
      <c r="B111" s="25" t="s">
        <v>2</v>
      </c>
      <c r="C111" s="9"/>
      <c r="D111" s="9"/>
      <c r="E111" s="37">
        <f t="shared" ref="E111:F111" si="131">E80/E$66</f>
        <v>0.23073362647535292</v>
      </c>
      <c r="F111" s="37">
        <f t="shared" si="131"/>
        <v>0.23588537211291702</v>
      </c>
      <c r="G111" s="37">
        <f t="shared" si="72"/>
        <v>0.24666666666666667</v>
      </c>
      <c r="H111" s="37">
        <f t="shared" si="72"/>
        <v>0.2707038299578905</v>
      </c>
      <c r="I111" s="37">
        <f t="shared" ref="I111:J111" si="132">I80/I$66</f>
        <v>0.28478093774019986</v>
      </c>
      <c r="J111" s="37">
        <f t="shared" si="132"/>
        <v>0.28331231609920132</v>
      </c>
      <c r="K111" s="37">
        <f t="shared" ref="K111:L111" si="133">K80/K$66</f>
        <v>0.27229845626072041</v>
      </c>
      <c r="L111" s="37">
        <f t="shared" si="133"/>
        <v>0.23007830492860434</v>
      </c>
      <c r="M111" s="37">
        <f t="shared" ref="M111:N111" si="134">M80/M$66</f>
        <v>0.21861220700858669</v>
      </c>
      <c r="N111" s="37">
        <f t="shared" si="134"/>
        <v>0.20578114246386786</v>
      </c>
      <c r="O111" s="37">
        <f t="shared" ref="O111:P111" si="135">O80/O$66</f>
        <v>0.20114942528735633</v>
      </c>
      <c r="P111" s="37">
        <f t="shared" si="135"/>
        <v>0.21961354664450447</v>
      </c>
    </row>
    <row r="113" spans="1:2">
      <c r="A113" s="27"/>
      <c r="B113" s="5" t="s">
        <v>174</v>
      </c>
    </row>
  </sheetData>
  <mergeCells count="5">
    <mergeCell ref="A1:Q1"/>
    <mergeCell ref="A2:Q2"/>
    <mergeCell ref="A3:Q3"/>
    <mergeCell ref="B26:D26"/>
    <mergeCell ref="B81:D81"/>
  </mergeCells>
  <conditionalFormatting sqref="B62:B63 C60:C6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17</oddFooter>
  </headerFooter>
  <rowBreaks count="1" manualBreakCount="1">
    <brk id="5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view="pageBreakPreview" zoomScaleNormal="100" zoomScaleSheetLayoutView="100" zoomScalePageLayoutView="68" workbookViewId="0">
      <pane xSplit="4" ySplit="7" topLeftCell="E8" activePane="bottomRight" state="frozen"/>
      <selection activeCell="A9" sqref="A9:R9"/>
      <selection pane="topRight" activeCell="A9" sqref="A9:R9"/>
      <selection pane="bottomLeft" activeCell="A9" sqref="A9:R9"/>
      <selection pane="bottomRight" activeCell="E8" sqref="E8"/>
    </sheetView>
  </sheetViews>
  <sheetFormatPr defaultColWidth="8.85546875" defaultRowHeight="12"/>
  <cols>
    <col min="1" max="3" width="2.7109375" style="5" customWidth="1"/>
    <col min="4" max="4" width="69.5703125" style="5" customWidth="1"/>
    <col min="5" max="16" width="8.5703125" style="239" customWidth="1"/>
    <col min="17" max="17" width="1.42578125" style="239" customWidth="1"/>
    <col min="18" max="18" width="8.5703125" style="239" customWidth="1"/>
    <col min="19" max="19" width="1" style="239" customWidth="1"/>
    <col min="20" max="16384" width="8.85546875" style="239"/>
  </cols>
  <sheetData>
    <row r="1" spans="1:19" s="31" customFormat="1" ht="15" customHeight="1" collapsed="1">
      <c r="A1" s="351" t="s">
        <v>36</v>
      </c>
      <c r="B1" s="351"/>
      <c r="C1" s="351"/>
      <c r="D1" s="351"/>
      <c r="E1" s="351"/>
      <c r="F1" s="351"/>
      <c r="G1" s="351"/>
      <c r="H1" s="351"/>
      <c r="I1" s="351"/>
      <c r="J1" s="351"/>
      <c r="K1" s="351"/>
      <c r="L1" s="351"/>
      <c r="M1" s="351"/>
      <c r="N1" s="351"/>
      <c r="O1" s="351"/>
      <c r="P1" s="351"/>
      <c r="Q1" s="351"/>
      <c r="R1" s="351"/>
      <c r="S1" s="351"/>
    </row>
    <row r="2" spans="1:19" s="31" customFormat="1" ht="15" customHeight="1">
      <c r="A2" s="351" t="s">
        <v>266</v>
      </c>
      <c r="B2" s="351"/>
      <c r="C2" s="351"/>
      <c r="D2" s="351"/>
      <c r="E2" s="351"/>
      <c r="F2" s="351"/>
      <c r="G2" s="351"/>
      <c r="H2" s="351"/>
      <c r="I2" s="351"/>
      <c r="J2" s="351"/>
      <c r="K2" s="351"/>
      <c r="L2" s="351"/>
      <c r="M2" s="351"/>
      <c r="N2" s="351"/>
      <c r="O2" s="351"/>
      <c r="P2" s="351"/>
      <c r="Q2" s="351"/>
      <c r="R2" s="351"/>
      <c r="S2" s="351"/>
    </row>
    <row r="3" spans="1:19" s="31" customFormat="1" ht="15" customHeight="1">
      <c r="A3" s="353" t="s">
        <v>24</v>
      </c>
      <c r="B3" s="353"/>
      <c r="C3" s="353"/>
      <c r="D3" s="353"/>
      <c r="E3" s="353"/>
      <c r="F3" s="353"/>
      <c r="G3" s="353"/>
      <c r="H3" s="353"/>
      <c r="I3" s="353"/>
      <c r="J3" s="353"/>
      <c r="K3" s="353"/>
      <c r="L3" s="353"/>
      <c r="M3" s="353"/>
      <c r="N3" s="353"/>
      <c r="O3" s="353"/>
      <c r="P3" s="353"/>
      <c r="Q3" s="353"/>
      <c r="R3" s="353"/>
      <c r="S3" s="353"/>
    </row>
    <row r="4" spans="1:19">
      <c r="A4" s="243"/>
      <c r="B4" s="243"/>
      <c r="C4" s="243"/>
      <c r="D4" s="243"/>
      <c r="E4" s="274"/>
      <c r="F4" s="274"/>
      <c r="G4" s="274"/>
      <c r="H4" s="274"/>
      <c r="I4" s="274"/>
      <c r="J4" s="274"/>
      <c r="K4" s="274"/>
      <c r="L4" s="274"/>
      <c r="M4" s="274"/>
      <c r="N4" s="274"/>
      <c r="O4" s="274"/>
      <c r="P4" s="274"/>
      <c r="Q4" s="274"/>
    </row>
    <row r="5" spans="1:19">
      <c r="A5" s="25"/>
    </row>
    <row r="6" spans="1:19">
      <c r="E6" s="174" t="s">
        <v>3</v>
      </c>
      <c r="F6" s="174" t="s">
        <v>4</v>
      </c>
      <c r="G6" s="174" t="s">
        <v>5</v>
      </c>
      <c r="H6" s="174" t="s">
        <v>6</v>
      </c>
      <c r="I6" s="174" t="s">
        <v>3</v>
      </c>
      <c r="J6" s="174" t="s">
        <v>4</v>
      </c>
      <c r="K6" s="174" t="s">
        <v>5</v>
      </c>
      <c r="L6" s="174" t="s">
        <v>6</v>
      </c>
      <c r="M6" s="174" t="s">
        <v>3</v>
      </c>
      <c r="N6" s="174" t="s">
        <v>4</v>
      </c>
      <c r="O6" s="174" t="s">
        <v>5</v>
      </c>
      <c r="P6" s="174" t="s">
        <v>6</v>
      </c>
      <c r="R6" s="174" t="s">
        <v>171</v>
      </c>
    </row>
    <row r="7" spans="1:19">
      <c r="A7" s="289"/>
      <c r="B7" s="289"/>
      <c r="C7" s="289"/>
      <c r="D7" s="289"/>
      <c r="E7" s="175" t="s">
        <v>183</v>
      </c>
      <c r="F7" s="175" t="s">
        <v>183</v>
      </c>
      <c r="G7" s="175" t="s">
        <v>183</v>
      </c>
      <c r="H7" s="175" t="s">
        <v>183</v>
      </c>
      <c r="I7" s="175" t="s">
        <v>204</v>
      </c>
      <c r="J7" s="175" t="s">
        <v>204</v>
      </c>
      <c r="K7" s="175" t="s">
        <v>204</v>
      </c>
      <c r="L7" s="175" t="s">
        <v>204</v>
      </c>
      <c r="M7" s="175" t="s">
        <v>241</v>
      </c>
      <c r="N7" s="175" t="s">
        <v>241</v>
      </c>
      <c r="O7" s="175" t="s">
        <v>241</v>
      </c>
      <c r="P7" s="175" t="s">
        <v>241</v>
      </c>
      <c r="R7" s="175" t="s">
        <v>267</v>
      </c>
    </row>
    <row r="8" spans="1:19" ht="5.25" customHeight="1">
      <c r="A8" s="6"/>
      <c r="B8" s="6"/>
      <c r="C8" s="6"/>
      <c r="D8" s="6"/>
      <c r="E8" s="274"/>
      <c r="F8" s="274"/>
      <c r="G8" s="274"/>
      <c r="H8" s="274"/>
      <c r="I8" s="274"/>
      <c r="J8" s="274"/>
      <c r="K8" s="274"/>
      <c r="L8" s="274"/>
      <c r="M8" s="274"/>
      <c r="N8" s="274"/>
      <c r="O8" s="274"/>
      <c r="P8" s="274"/>
      <c r="R8" s="274"/>
    </row>
    <row r="9" spans="1:19">
      <c r="A9" s="9"/>
      <c r="B9" s="290" t="s">
        <v>212</v>
      </c>
      <c r="C9" s="9"/>
      <c r="D9" s="9"/>
      <c r="E9" s="297">
        <v>384</v>
      </c>
      <c r="F9" s="297">
        <v>185</v>
      </c>
      <c r="G9" s="297">
        <v>226</v>
      </c>
      <c r="H9" s="297">
        <v>354</v>
      </c>
      <c r="I9" s="297">
        <v>456</v>
      </c>
      <c r="J9" s="297">
        <v>324</v>
      </c>
      <c r="K9" s="297">
        <f>56</f>
        <v>56</v>
      </c>
      <c r="L9" s="297">
        <v>174</v>
      </c>
      <c r="M9" s="297">
        <v>293</v>
      </c>
      <c r="N9" s="297">
        <v>204</v>
      </c>
      <c r="O9" s="297">
        <v>-23</v>
      </c>
      <c r="P9" s="297">
        <f>R9-SUM(M9:O9)</f>
        <v>361</v>
      </c>
      <c r="Q9" s="291"/>
      <c r="R9" s="297">
        <v>835</v>
      </c>
    </row>
    <row r="10" spans="1:19">
      <c r="C10" s="5" t="s">
        <v>256</v>
      </c>
      <c r="E10" s="293">
        <v>-1</v>
      </c>
      <c r="F10" s="293">
        <v>-1</v>
      </c>
      <c r="G10" s="293">
        <v>-1</v>
      </c>
      <c r="H10" s="293">
        <v>-1</v>
      </c>
      <c r="I10" s="293">
        <v>-2</v>
      </c>
      <c r="J10" s="293">
        <f>0</f>
        <v>0</v>
      </c>
      <c r="K10" s="293">
        <v>4</v>
      </c>
      <c r="L10" s="293">
        <v>52</v>
      </c>
      <c r="M10" s="293">
        <v>51</v>
      </c>
      <c r="N10" s="293">
        <v>50</v>
      </c>
      <c r="O10" s="293">
        <v>51</v>
      </c>
      <c r="P10" s="293">
        <f t="shared" ref="P10:P11" si="0">R10-SUM(M10:O10)</f>
        <v>51</v>
      </c>
      <c r="Q10" s="292"/>
      <c r="R10" s="293">
        <v>203</v>
      </c>
    </row>
    <row r="11" spans="1:19">
      <c r="C11" s="5" t="s">
        <v>213</v>
      </c>
      <c r="E11" s="293">
        <v>130</v>
      </c>
      <c r="F11" s="293">
        <v>44</v>
      </c>
      <c r="G11" s="293">
        <v>2</v>
      </c>
      <c r="H11" s="293">
        <v>133</v>
      </c>
      <c r="I11" s="293">
        <f>'QTD P&amp;L'!I22</f>
        <v>133</v>
      </c>
      <c r="J11" s="293">
        <f>'QTD P&amp;L'!J22</f>
        <v>106</v>
      </c>
      <c r="K11" s="293">
        <f>10</f>
        <v>10</v>
      </c>
      <c r="L11" s="293">
        <v>59</v>
      </c>
      <c r="M11" s="293">
        <v>83</v>
      </c>
      <c r="N11" s="293">
        <v>56</v>
      </c>
      <c r="O11" s="293">
        <v>-20</v>
      </c>
      <c r="P11" s="293">
        <f t="shared" si="0"/>
        <v>27</v>
      </c>
      <c r="Q11" s="292"/>
      <c r="R11" s="293">
        <v>146</v>
      </c>
    </row>
    <row r="12" spans="1:19">
      <c r="C12" s="5" t="s">
        <v>122</v>
      </c>
      <c r="E12" s="298">
        <v>23</v>
      </c>
      <c r="F12" s="298">
        <v>22</v>
      </c>
      <c r="G12" s="298">
        <v>24</v>
      </c>
      <c r="H12" s="298">
        <v>51</v>
      </c>
      <c r="I12" s="298">
        <v>24</v>
      </c>
      <c r="J12" s="298">
        <v>23</v>
      </c>
      <c r="K12" s="298">
        <v>21</v>
      </c>
      <c r="L12" s="298">
        <v>40</v>
      </c>
      <c r="M12" s="298">
        <v>19</v>
      </c>
      <c r="N12" s="298">
        <v>19</v>
      </c>
      <c r="O12" s="298">
        <v>22</v>
      </c>
      <c r="P12" s="298">
        <v>29</v>
      </c>
      <c r="Q12" s="293"/>
      <c r="R12" s="298">
        <v>90</v>
      </c>
    </row>
    <row r="13" spans="1:19" s="274" customFormat="1">
      <c r="A13" s="243"/>
      <c r="B13" s="222" t="s">
        <v>214</v>
      </c>
      <c r="C13" s="243"/>
      <c r="D13" s="243"/>
      <c r="E13" s="294">
        <f t="shared" ref="E13:K13" si="1">SUM(E9:E12)</f>
        <v>536</v>
      </c>
      <c r="F13" s="294">
        <f t="shared" si="1"/>
        <v>250</v>
      </c>
      <c r="G13" s="294">
        <f t="shared" si="1"/>
        <v>251</v>
      </c>
      <c r="H13" s="294">
        <f t="shared" si="1"/>
        <v>537</v>
      </c>
      <c r="I13" s="294">
        <f t="shared" si="1"/>
        <v>611</v>
      </c>
      <c r="J13" s="294">
        <f t="shared" si="1"/>
        <v>453</v>
      </c>
      <c r="K13" s="294">
        <f t="shared" si="1"/>
        <v>91</v>
      </c>
      <c r="L13" s="294">
        <f t="shared" ref="L13:M13" si="2">SUM(L9:L12)</f>
        <v>325</v>
      </c>
      <c r="M13" s="294">
        <f t="shared" si="2"/>
        <v>446</v>
      </c>
      <c r="N13" s="294">
        <f t="shared" ref="N13:O13" si="3">SUM(N9:N12)</f>
        <v>329</v>
      </c>
      <c r="O13" s="294">
        <f t="shared" si="3"/>
        <v>30</v>
      </c>
      <c r="P13" s="294">
        <f t="shared" ref="P13" si="4">SUM(P9:P12)</f>
        <v>468</v>
      </c>
      <c r="R13" s="294">
        <f t="shared" ref="R13" si="5">SUM(R9:R12)</f>
        <v>1274</v>
      </c>
    </row>
    <row r="14" spans="1:19" ht="7.5" customHeight="1">
      <c r="E14" s="293"/>
      <c r="F14" s="293"/>
      <c r="G14" s="293"/>
      <c r="H14" s="293"/>
      <c r="I14" s="293"/>
      <c r="J14" s="293"/>
      <c r="K14" s="293"/>
      <c r="L14" s="293"/>
      <c r="M14" s="293"/>
      <c r="N14" s="293"/>
      <c r="O14" s="293"/>
      <c r="P14" s="293"/>
      <c r="R14" s="293"/>
    </row>
    <row r="15" spans="1:19">
      <c r="C15" s="5" t="s">
        <v>216</v>
      </c>
      <c r="E15" s="293">
        <v>-447</v>
      </c>
      <c r="F15" s="293">
        <v>40</v>
      </c>
      <c r="G15" s="293">
        <v>-110</v>
      </c>
      <c r="H15" s="293">
        <v>607</v>
      </c>
      <c r="I15" s="293">
        <v>-369</v>
      </c>
      <c r="J15" s="293">
        <v>-338</v>
      </c>
      <c r="K15" s="293">
        <f>-32</f>
        <v>-32</v>
      </c>
      <c r="L15" s="293">
        <v>509</v>
      </c>
      <c r="M15" s="293">
        <v>-219</v>
      </c>
      <c r="N15" s="293">
        <v>-220</v>
      </c>
      <c r="O15" s="293">
        <v>180</v>
      </c>
      <c r="P15" s="293">
        <v>475</v>
      </c>
      <c r="R15" s="293">
        <v>215</v>
      </c>
    </row>
    <row r="16" spans="1:19">
      <c r="C16" s="5" t="s">
        <v>67</v>
      </c>
      <c r="E16" s="293">
        <v>21</v>
      </c>
      <c r="F16" s="293">
        <v>31</v>
      </c>
      <c r="G16" s="293">
        <v>34</v>
      </c>
      <c r="H16" s="293">
        <v>40</v>
      </c>
      <c r="I16" s="293">
        <v>26</v>
      </c>
      <c r="J16" s="293">
        <v>24</v>
      </c>
      <c r="K16" s="293">
        <f>25</f>
        <v>25</v>
      </c>
      <c r="L16" s="293">
        <v>34</v>
      </c>
      <c r="M16" s="293">
        <v>30</v>
      </c>
      <c r="N16" s="293">
        <v>22</v>
      </c>
      <c r="O16" s="293">
        <v>22</v>
      </c>
      <c r="P16" s="293">
        <v>29</v>
      </c>
      <c r="R16" s="293">
        <v>104</v>
      </c>
    </row>
    <row r="17" spans="1:18" s="274" customFormat="1">
      <c r="A17" s="243"/>
      <c r="B17" s="243"/>
      <c r="C17" s="243" t="s">
        <v>224</v>
      </c>
      <c r="D17" s="243"/>
      <c r="E17" s="293">
        <v>0</v>
      </c>
      <c r="F17" s="293">
        <v>0</v>
      </c>
      <c r="G17" s="293">
        <v>0</v>
      </c>
      <c r="H17" s="293">
        <v>0</v>
      </c>
      <c r="I17" s="293">
        <v>0</v>
      </c>
      <c r="J17" s="293">
        <v>0</v>
      </c>
      <c r="K17" s="293">
        <v>62</v>
      </c>
      <c r="L17" s="293">
        <v>18</v>
      </c>
      <c r="M17" s="293">
        <v>0</v>
      </c>
      <c r="N17" s="293">
        <v>0</v>
      </c>
      <c r="O17" s="293">
        <v>48</v>
      </c>
      <c r="P17" s="293">
        <v>-36</v>
      </c>
      <c r="R17" s="293">
        <v>13</v>
      </c>
    </row>
    <row r="18" spans="1:18">
      <c r="C18" s="5" t="s">
        <v>217</v>
      </c>
      <c r="E18" s="293">
        <v>0</v>
      </c>
      <c r="F18" s="293">
        <v>0</v>
      </c>
      <c r="G18" s="293">
        <v>0</v>
      </c>
      <c r="H18" s="293">
        <v>-1</v>
      </c>
      <c r="I18" s="293">
        <v>0</v>
      </c>
      <c r="J18" s="293">
        <v>0</v>
      </c>
      <c r="K18" s="293">
        <v>0</v>
      </c>
      <c r="L18" s="293">
        <v>0</v>
      </c>
      <c r="M18" s="293">
        <v>0</v>
      </c>
      <c r="N18" s="293">
        <v>0</v>
      </c>
      <c r="O18" s="293">
        <v>0</v>
      </c>
      <c r="P18" s="293">
        <f t="shared" ref="P18" si="6">R18-SUM(M18:O18)</f>
        <v>0</v>
      </c>
      <c r="R18" s="293">
        <f>SUM(L18:O18)</f>
        <v>0</v>
      </c>
    </row>
    <row r="19" spans="1:18" ht="12.75" thickBot="1">
      <c r="B19" s="290" t="s">
        <v>215</v>
      </c>
      <c r="E19" s="299">
        <f t="shared" ref="E19:P19" si="7">SUM(E13:E18)</f>
        <v>110</v>
      </c>
      <c r="F19" s="299">
        <f t="shared" si="7"/>
        <v>321</v>
      </c>
      <c r="G19" s="299">
        <f t="shared" si="7"/>
        <v>175</v>
      </c>
      <c r="H19" s="299">
        <f t="shared" si="7"/>
        <v>1183</v>
      </c>
      <c r="I19" s="299">
        <f t="shared" si="7"/>
        <v>268</v>
      </c>
      <c r="J19" s="299">
        <f t="shared" si="7"/>
        <v>139</v>
      </c>
      <c r="K19" s="299">
        <f t="shared" si="7"/>
        <v>146</v>
      </c>
      <c r="L19" s="299">
        <f t="shared" si="7"/>
        <v>886</v>
      </c>
      <c r="M19" s="299">
        <f t="shared" si="7"/>
        <v>257</v>
      </c>
      <c r="N19" s="299">
        <f t="shared" si="7"/>
        <v>131</v>
      </c>
      <c r="O19" s="299">
        <f t="shared" si="7"/>
        <v>280</v>
      </c>
      <c r="P19" s="299">
        <f t="shared" si="7"/>
        <v>936</v>
      </c>
      <c r="R19" s="299">
        <f>SUM(R13:R18)</f>
        <v>1606</v>
      </c>
    </row>
    <row r="20" spans="1:18" ht="12.75" thickTop="1">
      <c r="E20" s="274"/>
      <c r="F20" s="274"/>
      <c r="G20" s="274"/>
      <c r="H20" s="274"/>
      <c r="I20" s="274"/>
      <c r="J20" s="274"/>
      <c r="K20" s="274"/>
      <c r="L20" s="274"/>
      <c r="M20" s="274"/>
      <c r="N20" s="274"/>
      <c r="O20" s="274"/>
      <c r="P20" s="274"/>
      <c r="R20" s="274"/>
    </row>
    <row r="21" spans="1:18">
      <c r="E21" s="274"/>
      <c r="F21" s="274"/>
      <c r="G21" s="274"/>
      <c r="H21" s="274"/>
      <c r="I21" s="274"/>
      <c r="J21" s="274"/>
      <c r="K21" s="274"/>
      <c r="L21" s="274"/>
      <c r="M21" s="274"/>
      <c r="N21" s="274"/>
      <c r="O21" s="274"/>
      <c r="P21" s="274"/>
      <c r="R21" s="274"/>
    </row>
    <row r="23" spans="1:18">
      <c r="B23" s="5" t="s">
        <v>240</v>
      </c>
    </row>
    <row r="25" spans="1:18">
      <c r="E25" s="295"/>
      <c r="F25" s="295"/>
      <c r="G25" s="295"/>
      <c r="H25" s="295"/>
      <c r="I25" s="295"/>
      <c r="J25" s="295"/>
    </row>
  </sheetData>
  <mergeCells count="3">
    <mergeCell ref="A1:S1"/>
    <mergeCell ref="A2:S2"/>
    <mergeCell ref="A3:S3"/>
  </mergeCells>
  <pageMargins left="0.7" right="0.7" top="0.25" bottom="0.44" header="0.3" footer="0.3"/>
  <pageSetup scale="65" orientation="landscape" r:id="rId1"/>
  <headerFooter>
    <oddFooter>&amp;LActivision Blizzard, Inc.&amp;R&amp;P of &amp; 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8"/>
  <sheetViews>
    <sheetView showGridLines="0" view="pageBreakPreview" zoomScale="86" zoomScaleNormal="100" zoomScaleSheetLayoutView="86" workbookViewId="0">
      <pane xSplit="4" ySplit="8" topLeftCell="E9" activePane="bottomRight" state="frozen"/>
      <selection activeCell="A9" sqref="A9:R9"/>
      <selection pane="topRight" activeCell="A9" sqref="A9:R9"/>
      <selection pane="bottomLeft" activeCell="A9" sqref="A9:R9"/>
      <selection pane="bottomRight" activeCell="E9" sqref="E9"/>
    </sheetView>
  </sheetViews>
  <sheetFormatPr defaultColWidth="11.42578125" defaultRowHeight="12"/>
  <cols>
    <col min="1" max="1" width="2.85546875" style="130" customWidth="1"/>
    <col min="2" max="2" width="2" style="130" customWidth="1"/>
    <col min="3" max="3" width="2.85546875" style="130" customWidth="1"/>
    <col min="4" max="4" width="67.85546875" style="130" customWidth="1"/>
    <col min="5" max="19" width="8.5703125" style="196" customWidth="1"/>
    <col min="20" max="20" width="1.42578125" style="130" customWidth="1"/>
    <col min="21" max="16384" width="11.42578125" style="130"/>
  </cols>
  <sheetData>
    <row r="1" spans="2:20">
      <c r="B1" s="354" t="s">
        <v>58</v>
      </c>
      <c r="C1" s="354"/>
      <c r="D1" s="354"/>
      <c r="E1" s="354"/>
      <c r="F1" s="354"/>
      <c r="G1" s="354"/>
      <c r="H1" s="354"/>
      <c r="I1" s="354"/>
      <c r="J1" s="354"/>
      <c r="K1" s="354"/>
      <c r="L1" s="354"/>
      <c r="M1" s="354"/>
      <c r="N1" s="354"/>
      <c r="O1" s="354"/>
      <c r="P1" s="354"/>
      <c r="Q1" s="354"/>
      <c r="R1" s="354"/>
      <c r="S1" s="354"/>
      <c r="T1" s="354"/>
    </row>
    <row r="2" spans="2:20" ht="12.75" customHeight="1">
      <c r="B2" s="354" t="s">
        <v>195</v>
      </c>
      <c r="C2" s="354"/>
      <c r="D2" s="354"/>
      <c r="E2" s="354"/>
      <c r="F2" s="354"/>
      <c r="G2" s="354"/>
      <c r="H2" s="354"/>
      <c r="I2" s="354"/>
      <c r="J2" s="354"/>
      <c r="K2" s="354"/>
      <c r="L2" s="354"/>
      <c r="M2" s="354"/>
      <c r="N2" s="354"/>
      <c r="O2" s="354"/>
      <c r="P2" s="354"/>
      <c r="Q2" s="354"/>
      <c r="R2" s="354"/>
      <c r="S2" s="354"/>
      <c r="T2" s="354"/>
    </row>
    <row r="3" spans="2:20" s="131" customFormat="1" ht="12.75" customHeight="1">
      <c r="B3" s="354" t="s">
        <v>59</v>
      </c>
      <c r="C3" s="354"/>
      <c r="D3" s="354"/>
      <c r="E3" s="354"/>
      <c r="F3" s="354"/>
      <c r="G3" s="354"/>
      <c r="H3" s="354"/>
      <c r="I3" s="354"/>
      <c r="J3" s="354"/>
      <c r="K3" s="354"/>
      <c r="L3" s="354"/>
      <c r="M3" s="354"/>
      <c r="N3" s="354"/>
      <c r="O3" s="354"/>
      <c r="P3" s="354"/>
      <c r="Q3" s="354"/>
      <c r="R3" s="354"/>
      <c r="S3" s="354"/>
      <c r="T3" s="354"/>
    </row>
    <row r="4" spans="2:20" s="131" customFormat="1" ht="12.75" customHeight="1">
      <c r="B4" s="132"/>
      <c r="C4" s="132"/>
      <c r="D4" s="132"/>
      <c r="E4" s="197"/>
      <c r="F4" s="197"/>
      <c r="G4" s="197"/>
      <c r="H4" s="197"/>
      <c r="I4" s="197"/>
      <c r="J4" s="197"/>
      <c r="K4" s="197"/>
      <c r="L4" s="197"/>
      <c r="M4" s="197"/>
      <c r="N4" s="197"/>
      <c r="O4" s="197"/>
      <c r="P4" s="197"/>
      <c r="Q4" s="197"/>
      <c r="R4" s="197"/>
      <c r="S4" s="197"/>
    </row>
    <row r="5" spans="2:20" s="131" customFormat="1" ht="12.75" customHeight="1">
      <c r="E5" s="197"/>
      <c r="F5" s="197"/>
      <c r="G5" s="197"/>
      <c r="H5" s="197"/>
      <c r="I5" s="197"/>
      <c r="J5" s="197"/>
      <c r="K5" s="197"/>
      <c r="L5" s="197"/>
      <c r="M5" s="197"/>
      <c r="N5" s="197"/>
      <c r="O5" s="197"/>
      <c r="P5" s="197"/>
      <c r="Q5" s="197"/>
      <c r="R5" s="197"/>
      <c r="S5" s="197"/>
    </row>
    <row r="6" spans="2:20" s="131" customFormat="1" ht="12.75" customHeight="1">
      <c r="E6" s="198" t="s">
        <v>3</v>
      </c>
      <c r="F6" s="198" t="s">
        <v>4</v>
      </c>
      <c r="G6" s="198" t="s">
        <v>5</v>
      </c>
      <c r="H6" s="198" t="s">
        <v>6</v>
      </c>
      <c r="I6" s="198"/>
      <c r="J6" s="198" t="s">
        <v>3</v>
      </c>
      <c r="K6" s="198" t="s">
        <v>4</v>
      </c>
      <c r="L6" s="198" t="s">
        <v>5</v>
      </c>
      <c r="M6" s="198" t="s">
        <v>6</v>
      </c>
      <c r="N6" s="198"/>
      <c r="O6" s="198" t="s">
        <v>3</v>
      </c>
      <c r="P6" s="198" t="s">
        <v>4</v>
      </c>
      <c r="Q6" s="198" t="s">
        <v>5</v>
      </c>
      <c r="R6" s="198" t="s">
        <v>6</v>
      </c>
      <c r="S6" s="198"/>
    </row>
    <row r="7" spans="2:20" s="131" customFormat="1" ht="12.75" customHeight="1" thickBot="1">
      <c r="E7" s="198" t="s">
        <v>183</v>
      </c>
      <c r="F7" s="198" t="s">
        <v>183</v>
      </c>
      <c r="G7" s="198" t="s">
        <v>183</v>
      </c>
      <c r="H7" s="198" t="s">
        <v>183</v>
      </c>
      <c r="I7" s="198" t="s">
        <v>183</v>
      </c>
      <c r="J7" s="198" t="s">
        <v>204</v>
      </c>
      <c r="K7" s="198" t="s">
        <v>204</v>
      </c>
      <c r="L7" s="198" t="s">
        <v>204</v>
      </c>
      <c r="M7" s="198" t="s">
        <v>204</v>
      </c>
      <c r="N7" s="198" t="s">
        <v>204</v>
      </c>
      <c r="O7" s="198" t="s">
        <v>241</v>
      </c>
      <c r="P7" s="198" t="s">
        <v>241</v>
      </c>
      <c r="Q7" s="198" t="s">
        <v>241</v>
      </c>
      <c r="R7" s="198" t="s">
        <v>241</v>
      </c>
      <c r="S7" s="198" t="s">
        <v>241</v>
      </c>
    </row>
    <row r="8" spans="2:20" s="131" customFormat="1" ht="12.75" customHeight="1">
      <c r="B8" s="140" t="s">
        <v>60</v>
      </c>
      <c r="C8" s="146"/>
      <c r="D8" s="146"/>
      <c r="E8" s="199"/>
      <c r="F8" s="199"/>
      <c r="G8" s="199"/>
      <c r="H8" s="199"/>
      <c r="I8" s="199"/>
      <c r="J8" s="199"/>
      <c r="K8" s="199"/>
      <c r="L8" s="199"/>
      <c r="M8" s="199"/>
      <c r="N8" s="199"/>
      <c r="O8" s="199"/>
      <c r="P8" s="199"/>
      <c r="Q8" s="199"/>
      <c r="R8" s="199"/>
      <c r="S8" s="199"/>
    </row>
    <row r="9" spans="2:20" s="131" customFormat="1" ht="12.75" customHeight="1">
      <c r="C9" s="131" t="s">
        <v>140</v>
      </c>
      <c r="E9" s="200">
        <v>271</v>
      </c>
      <c r="F9" s="200">
        <v>373</v>
      </c>
      <c r="G9" s="200">
        <v>283</v>
      </c>
      <c r="H9" s="200">
        <v>2145</v>
      </c>
      <c r="I9" s="200">
        <v>3072</v>
      </c>
      <c r="J9" s="200">
        <v>423</v>
      </c>
      <c r="K9" s="200">
        <v>347</v>
      </c>
      <c r="L9" s="200">
        <v>319</v>
      </c>
      <c r="M9" s="200">
        <v>1805</v>
      </c>
      <c r="N9" s="200">
        <v>2895</v>
      </c>
      <c r="O9" s="200">
        <v>237</v>
      </c>
      <c r="P9" s="200">
        <v>252</v>
      </c>
      <c r="Q9" s="200">
        <v>704</v>
      </c>
      <c r="R9" s="200">
        <v>1492</v>
      </c>
      <c r="S9" s="200">
        <v>2686</v>
      </c>
    </row>
    <row r="10" spans="2:20" s="131" customFormat="1" ht="12.75" customHeight="1">
      <c r="C10" s="131" t="s">
        <v>141</v>
      </c>
      <c r="E10" s="200">
        <v>251</v>
      </c>
      <c r="F10" s="200">
        <v>634</v>
      </c>
      <c r="G10" s="200">
        <v>414</v>
      </c>
      <c r="H10" s="200">
        <v>310</v>
      </c>
      <c r="I10" s="200">
        <v>1609</v>
      </c>
      <c r="J10" s="200">
        <v>330</v>
      </c>
      <c r="K10" s="200">
        <v>224</v>
      </c>
      <c r="L10" s="200">
        <v>282</v>
      </c>
      <c r="M10" s="200">
        <v>287</v>
      </c>
      <c r="N10" s="200">
        <v>1124</v>
      </c>
      <c r="O10" s="200">
        <v>462</v>
      </c>
      <c r="P10" s="200">
        <v>340</v>
      </c>
      <c r="Q10" s="200">
        <v>388</v>
      </c>
      <c r="R10" s="200">
        <v>531</v>
      </c>
      <c r="S10" s="200">
        <v>1720</v>
      </c>
    </row>
    <row r="11" spans="2:20" s="131" customFormat="1" ht="12.75" customHeight="1">
      <c r="C11" s="131" t="s">
        <v>142</v>
      </c>
      <c r="E11" s="201">
        <v>65</v>
      </c>
      <c r="F11" s="201">
        <v>47</v>
      </c>
      <c r="G11" s="201">
        <v>54</v>
      </c>
      <c r="H11" s="201">
        <v>140</v>
      </c>
      <c r="I11" s="201">
        <v>306</v>
      </c>
      <c r="J11" s="201">
        <v>51</v>
      </c>
      <c r="K11" s="201">
        <v>37</v>
      </c>
      <c r="L11" s="201">
        <v>56</v>
      </c>
      <c r="M11" s="201">
        <v>180</v>
      </c>
      <c r="N11" s="201">
        <v>323</v>
      </c>
      <c r="O11" s="201">
        <v>73</v>
      </c>
      <c r="P11" s="201">
        <v>66</v>
      </c>
      <c r="Q11" s="201">
        <v>78</v>
      </c>
      <c r="R11" s="201">
        <v>190</v>
      </c>
      <c r="S11" s="201">
        <v>407</v>
      </c>
    </row>
    <row r="12" spans="2:20" s="131" customFormat="1" ht="12.75" customHeight="1">
      <c r="C12" s="131" t="s">
        <v>61</v>
      </c>
      <c r="E12" s="200">
        <f t="shared" ref="E12:F12" si="0">SUM(E9:E11)</f>
        <v>587</v>
      </c>
      <c r="F12" s="200">
        <f t="shared" si="0"/>
        <v>1054</v>
      </c>
      <c r="G12" s="200">
        <f t="shared" ref="G12:I12" si="1">SUM(G9:G11)</f>
        <v>751</v>
      </c>
      <c r="H12" s="200">
        <f t="shared" si="1"/>
        <v>2595</v>
      </c>
      <c r="I12" s="200">
        <f t="shared" si="1"/>
        <v>4987</v>
      </c>
      <c r="J12" s="200">
        <f t="shared" ref="J12:K12" si="2">SUM(J9:J11)</f>
        <v>804</v>
      </c>
      <c r="K12" s="200">
        <f t="shared" si="2"/>
        <v>608</v>
      </c>
      <c r="L12" s="200">
        <f t="shared" ref="L12:N12" si="3">SUM(L9:L11)</f>
        <v>657</v>
      </c>
      <c r="M12" s="200">
        <f t="shared" si="3"/>
        <v>2272</v>
      </c>
      <c r="N12" s="200">
        <f t="shared" si="3"/>
        <v>4342</v>
      </c>
      <c r="O12" s="200">
        <f t="shared" ref="O12:P12" si="4">SUM(O9:O11)</f>
        <v>772</v>
      </c>
      <c r="P12" s="200">
        <f t="shared" si="4"/>
        <v>658</v>
      </c>
      <c r="Q12" s="200">
        <f t="shared" ref="Q12:R12" si="5">SUM(Q9:Q11)</f>
        <v>1170</v>
      </c>
      <c r="R12" s="200">
        <f t="shared" si="5"/>
        <v>2213</v>
      </c>
      <c r="S12" s="200">
        <f t="shared" ref="S12" si="6">SUM(S9:S11)</f>
        <v>4813</v>
      </c>
    </row>
    <row r="13" spans="2:20" s="131" customFormat="1" ht="12.75" customHeight="1">
      <c r="D13" s="171"/>
      <c r="E13" s="200"/>
      <c r="F13" s="200"/>
      <c r="G13" s="200"/>
      <c r="H13" s="200"/>
      <c r="I13" s="200"/>
      <c r="J13" s="200"/>
      <c r="K13" s="200"/>
      <c r="L13" s="200"/>
      <c r="M13" s="200"/>
      <c r="N13" s="200"/>
      <c r="O13" s="200"/>
      <c r="P13" s="200"/>
      <c r="Q13" s="200"/>
      <c r="R13" s="200"/>
      <c r="S13" s="200"/>
    </row>
    <row r="14" spans="2:20" s="131" customFormat="1" ht="12.75" customHeight="1">
      <c r="B14" s="140" t="s">
        <v>62</v>
      </c>
      <c r="E14" s="200"/>
      <c r="F14" s="200"/>
      <c r="G14" s="200"/>
      <c r="H14" s="200"/>
      <c r="I14" s="200"/>
      <c r="J14" s="200"/>
      <c r="K14" s="200"/>
      <c r="L14" s="200"/>
      <c r="M14" s="200"/>
      <c r="N14" s="200"/>
      <c r="O14" s="200"/>
      <c r="P14" s="200"/>
      <c r="Q14" s="200"/>
      <c r="R14" s="200"/>
      <c r="S14" s="200"/>
    </row>
    <row r="15" spans="2:20" s="131" customFormat="1" ht="12.75" customHeight="1">
      <c r="C15" s="131" t="s">
        <v>63</v>
      </c>
      <c r="E15" s="200">
        <v>585</v>
      </c>
      <c r="F15" s="200">
        <v>21</v>
      </c>
      <c r="G15" s="200">
        <v>90</v>
      </c>
      <c r="H15" s="200">
        <v>-827</v>
      </c>
      <c r="I15" s="200">
        <v>-131</v>
      </c>
      <c r="J15" s="200">
        <v>520</v>
      </c>
      <c r="K15" s="200">
        <v>442</v>
      </c>
      <c r="L15" s="200">
        <v>34</v>
      </c>
      <c r="M15" s="200">
        <v>-754</v>
      </c>
      <c r="N15" s="200">
        <v>241</v>
      </c>
      <c r="O15" s="200">
        <v>339</v>
      </c>
      <c r="P15" s="200">
        <v>312</v>
      </c>
      <c r="Q15" s="200">
        <v>-417</v>
      </c>
      <c r="R15" s="200">
        <v>-638</v>
      </c>
      <c r="S15" s="200">
        <v>-405</v>
      </c>
    </row>
    <row r="16" spans="2:20" s="131" customFormat="1" ht="12.75" customHeight="1" thickBot="1">
      <c r="C16" s="131" t="s">
        <v>64</v>
      </c>
      <c r="E16" s="202">
        <f t="shared" ref="E16:R16" si="7">SUM(E12:E15)-E13</f>
        <v>1172</v>
      </c>
      <c r="F16" s="202">
        <f t="shared" si="7"/>
        <v>1075</v>
      </c>
      <c r="G16" s="202">
        <f t="shared" si="7"/>
        <v>841</v>
      </c>
      <c r="H16" s="202">
        <f t="shared" si="7"/>
        <v>1768</v>
      </c>
      <c r="I16" s="202">
        <f t="shared" si="7"/>
        <v>4856</v>
      </c>
      <c r="J16" s="202">
        <f t="shared" si="7"/>
        <v>1324</v>
      </c>
      <c r="K16" s="202">
        <f t="shared" si="7"/>
        <v>1050</v>
      </c>
      <c r="L16" s="202">
        <f t="shared" si="7"/>
        <v>691</v>
      </c>
      <c r="M16" s="202">
        <f t="shared" si="7"/>
        <v>1518</v>
      </c>
      <c r="N16" s="202">
        <f t="shared" si="7"/>
        <v>4583</v>
      </c>
      <c r="O16" s="202">
        <f t="shared" si="7"/>
        <v>1111</v>
      </c>
      <c r="P16" s="202">
        <f t="shared" si="7"/>
        <v>970</v>
      </c>
      <c r="Q16" s="202">
        <f t="shared" si="7"/>
        <v>753</v>
      </c>
      <c r="R16" s="202">
        <f t="shared" si="7"/>
        <v>1575</v>
      </c>
      <c r="S16" s="202">
        <f t="shared" ref="S16" si="8">SUM(S12:S15)-S13</f>
        <v>4408</v>
      </c>
    </row>
    <row r="17" spans="2:20" s="131" customFormat="1" ht="12.75" customHeight="1">
      <c r="D17" s="171"/>
      <c r="E17" s="200"/>
      <c r="F17" s="200"/>
      <c r="G17" s="200"/>
      <c r="H17" s="200"/>
      <c r="I17" s="200"/>
      <c r="J17" s="200"/>
      <c r="K17" s="200"/>
      <c r="L17" s="200"/>
      <c r="M17" s="200"/>
      <c r="N17" s="200"/>
      <c r="O17" s="200"/>
      <c r="P17" s="200"/>
      <c r="Q17" s="200"/>
      <c r="R17" s="200"/>
      <c r="S17" s="200"/>
    </row>
    <row r="18" spans="2:20" s="131" customFormat="1" ht="12.75" customHeight="1">
      <c r="B18" s="140" t="s">
        <v>65</v>
      </c>
      <c r="E18" s="200"/>
      <c r="F18" s="200"/>
      <c r="G18" s="200"/>
      <c r="H18" s="200"/>
      <c r="I18" s="200"/>
      <c r="J18" s="200"/>
      <c r="K18" s="200"/>
      <c r="L18" s="200"/>
      <c r="M18" s="200"/>
      <c r="N18" s="200"/>
      <c r="O18" s="200"/>
      <c r="P18" s="200"/>
      <c r="Q18" s="200"/>
      <c r="R18" s="200"/>
      <c r="S18" s="200"/>
    </row>
    <row r="19" spans="2:20" s="131" customFormat="1" ht="12.75" customHeight="1">
      <c r="C19" s="131" t="s">
        <v>140</v>
      </c>
      <c r="E19" s="200">
        <v>0</v>
      </c>
      <c r="F19" s="200">
        <v>-71</v>
      </c>
      <c r="G19" s="200">
        <v>-14</v>
      </c>
      <c r="H19" s="200">
        <v>1055</v>
      </c>
      <c r="I19" s="200">
        <v>970</v>
      </c>
      <c r="J19" s="200">
        <v>112</v>
      </c>
      <c r="K19" s="200">
        <v>60</v>
      </c>
      <c r="L19" s="200">
        <v>41</v>
      </c>
      <c r="M19" s="200">
        <v>758</v>
      </c>
      <c r="N19" s="200">
        <v>971</v>
      </c>
      <c r="O19" s="200">
        <v>2</v>
      </c>
      <c r="P19" s="200">
        <v>-31</v>
      </c>
      <c r="Q19" s="200">
        <v>95</v>
      </c>
      <c r="R19" s="200">
        <v>696</v>
      </c>
      <c r="S19" s="200">
        <v>762</v>
      </c>
      <c r="T19" s="267"/>
    </row>
    <row r="20" spans="2:20" s="131" customFormat="1" ht="12.75" customHeight="1">
      <c r="C20" s="131" t="s">
        <v>141</v>
      </c>
      <c r="E20" s="200">
        <v>89</v>
      </c>
      <c r="F20" s="200">
        <v>371</v>
      </c>
      <c r="G20" s="200">
        <v>168</v>
      </c>
      <c r="H20" s="200">
        <v>88</v>
      </c>
      <c r="I20" s="200">
        <v>717</v>
      </c>
      <c r="J20" s="200">
        <v>135</v>
      </c>
      <c r="K20" s="200">
        <v>60</v>
      </c>
      <c r="L20" s="200">
        <v>88</v>
      </c>
      <c r="M20" s="200">
        <v>93</v>
      </c>
      <c r="N20" s="200">
        <v>376</v>
      </c>
      <c r="O20" s="200">
        <v>239</v>
      </c>
      <c r="P20" s="200">
        <v>145</v>
      </c>
      <c r="Q20" s="200">
        <v>164</v>
      </c>
      <c r="R20" s="200">
        <v>208</v>
      </c>
      <c r="S20" s="200">
        <v>756</v>
      </c>
      <c r="T20" s="267"/>
    </row>
    <row r="21" spans="2:20" s="131" customFormat="1" ht="12.75" customHeight="1">
      <c r="C21" s="131" t="s">
        <v>142</v>
      </c>
      <c r="E21" s="201">
        <v>1</v>
      </c>
      <c r="F21" s="201">
        <v>0</v>
      </c>
      <c r="G21" s="201">
        <v>0</v>
      </c>
      <c r="H21" s="201">
        <v>11</v>
      </c>
      <c r="I21" s="201">
        <v>11</v>
      </c>
      <c r="J21" s="201">
        <v>0</v>
      </c>
      <c r="K21" s="201">
        <v>-1</v>
      </c>
      <c r="L21" s="201">
        <v>-1</v>
      </c>
      <c r="M21" s="201">
        <v>9</v>
      </c>
      <c r="N21" s="201">
        <v>8</v>
      </c>
      <c r="O21" s="201">
        <v>-1</v>
      </c>
      <c r="P21" s="201">
        <v>-1</v>
      </c>
      <c r="Q21" s="201">
        <v>1</v>
      </c>
      <c r="R21" s="201">
        <v>10</v>
      </c>
      <c r="S21" s="201">
        <v>9</v>
      </c>
      <c r="T21" s="267"/>
    </row>
    <row r="22" spans="2:20" s="131" customFormat="1" ht="12.75" customHeight="1">
      <c r="C22" s="131" t="s">
        <v>61</v>
      </c>
      <c r="E22" s="200">
        <f t="shared" ref="E22:F22" si="9">SUM(E19:E21)</f>
        <v>90</v>
      </c>
      <c r="F22" s="200">
        <f t="shared" si="9"/>
        <v>300</v>
      </c>
      <c r="G22" s="200">
        <f t="shared" ref="G22:I22" si="10">SUM(G19:G21)</f>
        <v>154</v>
      </c>
      <c r="H22" s="200">
        <f t="shared" si="10"/>
        <v>1154</v>
      </c>
      <c r="I22" s="200">
        <f t="shared" si="10"/>
        <v>1698</v>
      </c>
      <c r="J22" s="200">
        <f t="shared" ref="J22:K22" si="11">SUM(J19:J21)</f>
        <v>247</v>
      </c>
      <c r="K22" s="200">
        <f t="shared" si="11"/>
        <v>119</v>
      </c>
      <c r="L22" s="200">
        <f t="shared" ref="L22:N22" si="12">SUM(L19:L21)</f>
        <v>128</v>
      </c>
      <c r="M22" s="200">
        <f t="shared" si="12"/>
        <v>860</v>
      </c>
      <c r="N22" s="200">
        <f t="shared" si="12"/>
        <v>1355</v>
      </c>
      <c r="O22" s="200">
        <f t="shared" ref="O22:P22" si="13">SUM(O19:O21)</f>
        <v>240</v>
      </c>
      <c r="P22" s="200">
        <f t="shared" si="13"/>
        <v>113</v>
      </c>
      <c r="Q22" s="200">
        <f t="shared" ref="Q22:R22" si="14">SUM(Q19:Q21)</f>
        <v>260</v>
      </c>
      <c r="R22" s="200">
        <f t="shared" si="14"/>
        <v>914</v>
      </c>
      <c r="S22" s="200">
        <f t="shared" ref="S22" si="15">SUM(S19:S21)</f>
        <v>1527</v>
      </c>
    </row>
    <row r="23" spans="2:20" s="131" customFormat="1" ht="12.75" customHeight="1">
      <c r="D23" s="171"/>
      <c r="E23" s="203"/>
      <c r="F23" s="203"/>
      <c r="G23" s="203"/>
      <c r="H23" s="203"/>
      <c r="I23" s="203"/>
      <c r="J23" s="203"/>
      <c r="K23" s="203"/>
      <c r="L23" s="203"/>
      <c r="M23" s="203"/>
      <c r="N23" s="203"/>
      <c r="O23" s="203"/>
      <c r="P23" s="203"/>
      <c r="Q23" s="203"/>
      <c r="R23" s="203"/>
      <c r="S23" s="203"/>
    </row>
    <row r="24" spans="2:20" s="131" customFormat="1" ht="12.75" customHeight="1">
      <c r="B24" s="140" t="s">
        <v>177</v>
      </c>
      <c r="E24" s="200"/>
      <c r="F24" s="200"/>
      <c r="G24" s="200"/>
      <c r="H24" s="200"/>
      <c r="I24" s="200"/>
      <c r="J24" s="200"/>
      <c r="K24" s="200"/>
      <c r="L24" s="200"/>
      <c r="M24" s="200"/>
      <c r="N24" s="200"/>
      <c r="O24" s="200"/>
      <c r="P24" s="200"/>
      <c r="Q24" s="200"/>
      <c r="R24" s="200"/>
      <c r="S24" s="200"/>
    </row>
    <row r="25" spans="2:20" s="131" customFormat="1" ht="12.75" customHeight="1">
      <c r="B25" s="140"/>
      <c r="C25" s="131" t="s">
        <v>66</v>
      </c>
      <c r="E25" s="200">
        <v>447</v>
      </c>
      <c r="F25" s="200">
        <v>-40</v>
      </c>
      <c r="G25" s="200">
        <v>110</v>
      </c>
      <c r="H25" s="200">
        <v>-607</v>
      </c>
      <c r="I25" s="200">
        <v>-91</v>
      </c>
      <c r="J25" s="200">
        <v>369</v>
      </c>
      <c r="K25" s="200">
        <v>338</v>
      </c>
      <c r="L25" s="200">
        <v>32</v>
      </c>
      <c r="M25" s="200">
        <v>-509</v>
      </c>
      <c r="N25" s="200">
        <v>229</v>
      </c>
      <c r="O25" s="200">
        <v>219</v>
      </c>
      <c r="P25" s="200">
        <v>220</v>
      </c>
      <c r="Q25" s="200">
        <v>-180</v>
      </c>
      <c r="R25" s="200">
        <v>-475</v>
      </c>
      <c r="S25" s="200">
        <v>-215</v>
      </c>
    </row>
    <row r="26" spans="2:20" s="131" customFormat="1" ht="12.75" customHeight="1">
      <c r="B26" s="140"/>
      <c r="C26" s="131" t="s">
        <v>67</v>
      </c>
      <c r="E26" s="200">
        <v>-21</v>
      </c>
      <c r="F26" s="200">
        <v>-31</v>
      </c>
      <c r="G26" s="200">
        <v>-34</v>
      </c>
      <c r="H26" s="200">
        <v>-40</v>
      </c>
      <c r="I26" s="200">
        <v>-126</v>
      </c>
      <c r="J26" s="200">
        <v>-26</v>
      </c>
      <c r="K26" s="200">
        <v>-24</v>
      </c>
      <c r="L26" s="200">
        <v>-25</v>
      </c>
      <c r="M26" s="200">
        <v>-34</v>
      </c>
      <c r="N26" s="200">
        <v>-110</v>
      </c>
      <c r="O26" s="200">
        <v>-30</v>
      </c>
      <c r="P26" s="200">
        <v>-22</v>
      </c>
      <c r="Q26" s="200">
        <v>-22</v>
      </c>
      <c r="R26" s="200">
        <v>-29</v>
      </c>
      <c r="S26" s="200">
        <v>-104</v>
      </c>
    </row>
    <row r="27" spans="2:20" s="131" customFormat="1" ht="12.75" customHeight="1">
      <c r="B27" s="140"/>
      <c r="C27" s="131" t="s">
        <v>68</v>
      </c>
      <c r="E27" s="200">
        <v>-3</v>
      </c>
      <c r="F27" s="200">
        <v>-2</v>
      </c>
      <c r="G27" s="200">
        <v>-3</v>
      </c>
      <c r="H27" s="200">
        <v>-23</v>
      </c>
      <c r="I27" s="200">
        <v>-30</v>
      </c>
      <c r="J27" s="200">
        <v>-3</v>
      </c>
      <c r="K27" s="200">
        <v>-3</v>
      </c>
      <c r="L27" s="200">
        <v>-3</v>
      </c>
      <c r="M27" s="200">
        <v>-15</v>
      </c>
      <c r="N27" s="200">
        <v>-23</v>
      </c>
      <c r="O27" s="200">
        <v>-2</v>
      </c>
      <c r="P27" s="200">
        <v>-1</v>
      </c>
      <c r="Q27" s="200">
        <v>-2</v>
      </c>
      <c r="R27" s="200">
        <v>-8</v>
      </c>
      <c r="S27" s="200">
        <v>-12</v>
      </c>
    </row>
    <row r="28" spans="2:20" s="131" customFormat="1" ht="12.75" customHeight="1">
      <c r="B28" s="140"/>
      <c r="C28" s="131" t="s">
        <v>224</v>
      </c>
      <c r="E28" s="200">
        <v>0</v>
      </c>
      <c r="F28" s="200">
        <v>0</v>
      </c>
      <c r="G28" s="200">
        <v>0</v>
      </c>
      <c r="H28" s="200">
        <v>0</v>
      </c>
      <c r="I28" s="200">
        <v>0</v>
      </c>
      <c r="J28" s="200">
        <v>0</v>
      </c>
      <c r="K28" s="200">
        <v>0</v>
      </c>
      <c r="L28" s="200">
        <v>-62</v>
      </c>
      <c r="M28" s="200">
        <v>-18</v>
      </c>
      <c r="N28" s="200">
        <v>-79</v>
      </c>
      <c r="O28" s="200">
        <v>0</v>
      </c>
      <c r="P28" s="200">
        <v>0</v>
      </c>
      <c r="Q28" s="200">
        <v>-48</v>
      </c>
      <c r="R28" s="200">
        <v>36</v>
      </c>
      <c r="S28" s="200">
        <v>-13</v>
      </c>
    </row>
    <row r="29" spans="2:20" s="131" customFormat="1" ht="12.75" customHeight="1" thickBot="1">
      <c r="C29" s="131" t="s">
        <v>181</v>
      </c>
      <c r="E29" s="202">
        <f t="shared" ref="E29:R29" si="16">SUM(E22:E28)-E23</f>
        <v>513</v>
      </c>
      <c r="F29" s="202">
        <f t="shared" si="16"/>
        <v>227</v>
      </c>
      <c r="G29" s="202">
        <f t="shared" si="16"/>
        <v>227</v>
      </c>
      <c r="H29" s="202">
        <f t="shared" si="16"/>
        <v>484</v>
      </c>
      <c r="I29" s="202">
        <f t="shared" si="16"/>
        <v>1451</v>
      </c>
      <c r="J29" s="202">
        <f t="shared" si="16"/>
        <v>587</v>
      </c>
      <c r="K29" s="202">
        <f t="shared" si="16"/>
        <v>430</v>
      </c>
      <c r="L29" s="202">
        <f t="shared" si="16"/>
        <v>70</v>
      </c>
      <c r="M29" s="202">
        <f t="shared" si="16"/>
        <v>284</v>
      </c>
      <c r="N29" s="202">
        <f t="shared" si="16"/>
        <v>1372</v>
      </c>
      <c r="O29" s="202">
        <f t="shared" si="16"/>
        <v>427</v>
      </c>
      <c r="P29" s="202">
        <f t="shared" si="16"/>
        <v>310</v>
      </c>
      <c r="Q29" s="202">
        <f t="shared" si="16"/>
        <v>8</v>
      </c>
      <c r="R29" s="202">
        <f t="shared" si="16"/>
        <v>438</v>
      </c>
      <c r="S29" s="202">
        <f t="shared" ref="S29" si="17">SUM(S22:S28)-S23</f>
        <v>1183</v>
      </c>
    </row>
    <row r="30" spans="2:20" s="131" customFormat="1" ht="12.75" customHeight="1">
      <c r="D30" s="171"/>
      <c r="E30" s="205"/>
      <c r="F30" s="205"/>
      <c r="G30" s="205"/>
      <c r="H30" s="205"/>
      <c r="I30" s="205"/>
      <c r="J30" s="205"/>
      <c r="K30" s="205"/>
      <c r="L30" s="205"/>
      <c r="M30" s="205"/>
      <c r="N30" s="205"/>
      <c r="O30" s="205"/>
      <c r="P30" s="205"/>
      <c r="Q30" s="205"/>
      <c r="R30" s="205"/>
      <c r="S30" s="205"/>
    </row>
    <row r="31" spans="2:20" s="131" customFormat="1" ht="12.75" customHeight="1">
      <c r="D31" s="171" t="s">
        <v>69</v>
      </c>
      <c r="E31" s="238">
        <f t="shared" ref="E31:R31" si="18">E22/E12</f>
        <v>0.15332197614991483</v>
      </c>
      <c r="F31" s="238">
        <f t="shared" si="18"/>
        <v>0.28462998102466791</v>
      </c>
      <c r="G31" s="238">
        <f t="shared" si="18"/>
        <v>0.20505992010652463</v>
      </c>
      <c r="H31" s="238">
        <f t="shared" si="18"/>
        <v>0.44470134874759154</v>
      </c>
      <c r="I31" s="238">
        <f t="shared" si="18"/>
        <v>0.34048526168036897</v>
      </c>
      <c r="J31" s="238">
        <f t="shared" si="18"/>
        <v>0.30721393034825872</v>
      </c>
      <c r="K31" s="238">
        <f t="shared" si="18"/>
        <v>0.19572368421052633</v>
      </c>
      <c r="L31" s="238">
        <f t="shared" si="18"/>
        <v>0.19482496194824961</v>
      </c>
      <c r="M31" s="238">
        <f t="shared" si="18"/>
        <v>0.37852112676056338</v>
      </c>
      <c r="N31" s="238">
        <f t="shared" si="18"/>
        <v>0.31206817134960846</v>
      </c>
      <c r="O31" s="238">
        <f t="shared" si="18"/>
        <v>0.31088082901554404</v>
      </c>
      <c r="P31" s="238">
        <f t="shared" si="18"/>
        <v>0.17173252279635259</v>
      </c>
      <c r="Q31" s="238">
        <f t="shared" si="18"/>
        <v>0.22222222222222221</v>
      </c>
      <c r="R31" s="238">
        <f t="shared" si="18"/>
        <v>0.41301400813375511</v>
      </c>
      <c r="S31" s="238">
        <f t="shared" ref="S31" si="19">S22/S12</f>
        <v>0.31726573862455848</v>
      </c>
    </row>
    <row r="32" spans="2:20" s="131" customFormat="1" ht="12.75" customHeight="1"/>
    <row r="33" spans="2:19" s="131" customFormat="1" ht="12.75" customHeight="1">
      <c r="D33" s="171"/>
      <c r="E33" s="204"/>
      <c r="F33" s="204"/>
      <c r="G33" s="204"/>
      <c r="H33" s="204"/>
      <c r="I33" s="204"/>
      <c r="J33" s="204"/>
      <c r="K33" s="204"/>
      <c r="L33" s="204"/>
      <c r="M33" s="204"/>
      <c r="N33" s="204"/>
      <c r="O33" s="204"/>
      <c r="P33" s="204"/>
      <c r="Q33" s="204"/>
      <c r="R33" s="204"/>
      <c r="S33" s="204"/>
    </row>
    <row r="34" spans="2:19" s="131" customFormat="1">
      <c r="B34" s="130"/>
      <c r="C34" s="130"/>
    </row>
    <row r="35" spans="2:19" ht="12.75" customHeight="1">
      <c r="B35" s="142"/>
      <c r="C35" s="131"/>
      <c r="D35" s="337" t="s">
        <v>189</v>
      </c>
    </row>
    <row r="36" spans="2:19" ht="12.75" customHeight="1">
      <c r="B36" s="142"/>
      <c r="C36" s="131"/>
      <c r="D36" s="337" t="s">
        <v>172</v>
      </c>
    </row>
    <row r="37" spans="2:19" ht="12.75" customHeight="1">
      <c r="B37" s="142"/>
      <c r="C37" s="131"/>
      <c r="D37" s="337" t="s">
        <v>173</v>
      </c>
    </row>
    <row r="38" spans="2:19" ht="12.75" customHeight="1">
      <c r="B38" s="142"/>
      <c r="C38" s="131"/>
      <c r="D38" s="131"/>
    </row>
  </sheetData>
  <mergeCells count="3">
    <mergeCell ref="B1:T1"/>
    <mergeCell ref="B2:T2"/>
    <mergeCell ref="B3:T3"/>
  </mergeCells>
  <pageMargins left="0.7" right="0.7" top="0.25" bottom="0.44" header="0.3" footer="0.3"/>
  <pageSetup scale="61" orientation="landscape" r:id="rId1"/>
  <headerFooter>
    <oddFooter>&amp;LActivision Blizzard, Inc.&amp;R&amp;P of &amp; 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6"/>
  <sheetViews>
    <sheetView view="pageBreakPreview" zoomScaleNormal="100" zoomScaleSheetLayoutView="100" workbookViewId="0">
      <pane xSplit="4" ySplit="7" topLeftCell="E8" activePane="bottomRight" state="frozen"/>
      <selection activeCell="A9" sqref="A9:R9"/>
      <selection pane="topRight" activeCell="A9" sqref="A9:R9"/>
      <selection pane="bottomLeft" activeCell="A9" sqref="A9:R9"/>
      <selection pane="bottomRight" activeCell="E8" sqref="E8"/>
    </sheetView>
  </sheetViews>
  <sheetFormatPr defaultColWidth="11.42578125" defaultRowHeight="12"/>
  <cols>
    <col min="1" max="1" width="2.85546875" style="130" customWidth="1"/>
    <col min="2" max="2" width="2" style="130" customWidth="1"/>
    <col min="3" max="3" width="2.85546875" style="130" customWidth="1"/>
    <col min="4" max="4" width="37.42578125" style="130" customWidth="1"/>
    <col min="5" max="19" width="8.5703125" style="130" customWidth="1"/>
    <col min="20" max="20" width="1.42578125" style="130" customWidth="1"/>
    <col min="21" max="16384" width="11.42578125" style="130"/>
  </cols>
  <sheetData>
    <row r="1" spans="2:20" ht="18.75" customHeight="1">
      <c r="B1" s="354" t="s">
        <v>58</v>
      </c>
      <c r="C1" s="354"/>
      <c r="D1" s="354"/>
      <c r="E1" s="354"/>
      <c r="F1" s="354"/>
      <c r="G1" s="354"/>
      <c r="H1" s="354"/>
      <c r="I1" s="354"/>
      <c r="J1" s="354"/>
      <c r="K1" s="354"/>
      <c r="L1" s="354"/>
      <c r="M1" s="354"/>
      <c r="N1" s="354"/>
      <c r="O1" s="354"/>
      <c r="P1" s="354"/>
      <c r="Q1" s="354"/>
      <c r="R1" s="354"/>
      <c r="S1" s="354"/>
      <c r="T1" s="354"/>
    </row>
    <row r="2" spans="2:20" ht="12.75" customHeight="1">
      <c r="B2" s="354" t="s">
        <v>196</v>
      </c>
      <c r="C2" s="354"/>
      <c r="D2" s="354"/>
      <c r="E2" s="354"/>
      <c r="F2" s="354"/>
      <c r="G2" s="354"/>
      <c r="H2" s="354"/>
      <c r="I2" s="354"/>
      <c r="J2" s="354"/>
      <c r="K2" s="354"/>
      <c r="L2" s="354"/>
      <c r="M2" s="354"/>
      <c r="N2" s="354"/>
      <c r="O2" s="354"/>
      <c r="P2" s="354"/>
      <c r="Q2" s="354"/>
      <c r="R2" s="354"/>
      <c r="S2" s="354"/>
      <c r="T2" s="354"/>
    </row>
    <row r="3" spans="2:20" ht="12.75" customHeight="1">
      <c r="B3" s="354" t="s">
        <v>59</v>
      </c>
      <c r="C3" s="354"/>
      <c r="D3" s="354"/>
      <c r="E3" s="354"/>
      <c r="F3" s="354"/>
      <c r="G3" s="354"/>
      <c r="H3" s="354"/>
      <c r="I3" s="354"/>
      <c r="J3" s="354"/>
      <c r="K3" s="354"/>
      <c r="L3" s="354"/>
      <c r="M3" s="354"/>
      <c r="N3" s="354"/>
      <c r="O3" s="354"/>
      <c r="P3" s="354"/>
      <c r="Q3" s="354"/>
      <c r="R3" s="354"/>
      <c r="S3" s="354"/>
      <c r="T3" s="354"/>
    </row>
    <row r="4" spans="2:20" ht="12.75" customHeight="1"/>
    <row r="5" spans="2:20" ht="12.75" customHeight="1">
      <c r="B5" s="131"/>
      <c r="C5" s="131"/>
      <c r="D5" s="131"/>
    </row>
    <row r="6" spans="2:20" s="131" customFormat="1" ht="12.75" customHeight="1">
      <c r="E6" s="133" t="s">
        <v>3</v>
      </c>
      <c r="F6" s="133" t="s">
        <v>4</v>
      </c>
      <c r="G6" s="133" t="s">
        <v>5</v>
      </c>
      <c r="H6" s="133" t="s">
        <v>6</v>
      </c>
      <c r="I6" s="133"/>
      <c r="J6" s="133" t="s">
        <v>3</v>
      </c>
      <c r="K6" s="133" t="s">
        <v>4</v>
      </c>
      <c r="L6" s="133" t="s">
        <v>5</v>
      </c>
      <c r="M6" s="133" t="s">
        <v>6</v>
      </c>
      <c r="N6" s="133"/>
      <c r="O6" s="133" t="s">
        <v>3</v>
      </c>
      <c r="P6" s="133" t="s">
        <v>4</v>
      </c>
      <c r="Q6" s="133" t="s">
        <v>5</v>
      </c>
      <c r="R6" s="133" t="s">
        <v>6</v>
      </c>
      <c r="S6" s="133"/>
    </row>
    <row r="7" spans="2:20" s="131" customFormat="1" ht="12.75" customHeight="1" thickBot="1">
      <c r="E7" s="133" t="s">
        <v>183</v>
      </c>
      <c r="F7" s="133" t="s">
        <v>183</v>
      </c>
      <c r="G7" s="133" t="s">
        <v>183</v>
      </c>
      <c r="H7" s="133" t="s">
        <v>183</v>
      </c>
      <c r="I7" s="133" t="s">
        <v>183</v>
      </c>
      <c r="J7" s="133" t="s">
        <v>204</v>
      </c>
      <c r="K7" s="133" t="s">
        <v>204</v>
      </c>
      <c r="L7" s="133" t="s">
        <v>204</v>
      </c>
      <c r="M7" s="133" t="s">
        <v>204</v>
      </c>
      <c r="N7" s="133" t="s">
        <v>204</v>
      </c>
      <c r="O7" s="133" t="s">
        <v>241</v>
      </c>
      <c r="P7" s="133" t="s">
        <v>241</v>
      </c>
      <c r="Q7" s="133" t="s">
        <v>241</v>
      </c>
      <c r="R7" s="133" t="s">
        <v>241</v>
      </c>
      <c r="S7" s="133" t="s">
        <v>241</v>
      </c>
    </row>
    <row r="8" spans="2:20" ht="12.75" customHeight="1">
      <c r="B8" s="140" t="s">
        <v>70</v>
      </c>
      <c r="C8" s="146"/>
      <c r="D8" s="146"/>
      <c r="E8" s="134"/>
      <c r="F8" s="134"/>
      <c r="G8" s="134"/>
      <c r="H8" s="134"/>
      <c r="I8" s="134"/>
      <c r="J8" s="134"/>
      <c r="K8" s="134"/>
      <c r="L8" s="134"/>
      <c r="M8" s="134"/>
      <c r="N8" s="134"/>
      <c r="O8" s="134"/>
      <c r="P8" s="134"/>
      <c r="Q8" s="134"/>
      <c r="R8" s="134"/>
      <c r="S8" s="134"/>
    </row>
    <row r="9" spans="2:20" ht="12.75" customHeight="1">
      <c r="B9" s="131"/>
      <c r="C9" s="131" t="s">
        <v>71</v>
      </c>
      <c r="D9" s="131"/>
      <c r="E9" s="59">
        <v>601</v>
      </c>
      <c r="F9" s="59">
        <v>562</v>
      </c>
      <c r="G9" s="59">
        <v>403</v>
      </c>
      <c r="H9" s="59">
        <v>869</v>
      </c>
      <c r="I9" s="59">
        <v>2436</v>
      </c>
      <c r="J9" s="59">
        <v>738</v>
      </c>
      <c r="K9" s="59">
        <v>562</v>
      </c>
      <c r="L9" s="59">
        <v>344</v>
      </c>
      <c r="M9" s="59">
        <v>770</v>
      </c>
      <c r="N9" s="59">
        <v>2414</v>
      </c>
      <c r="O9" s="59">
        <v>563</v>
      </c>
      <c r="P9" s="59">
        <v>471</v>
      </c>
      <c r="Q9" s="59">
        <v>350</v>
      </c>
      <c r="R9" s="59">
        <v>806</v>
      </c>
      <c r="S9" s="59">
        <v>2190</v>
      </c>
    </row>
    <row r="10" spans="2:20" ht="12.75" customHeight="1">
      <c r="B10" s="131"/>
      <c r="C10" s="131" t="s">
        <v>72</v>
      </c>
      <c r="D10" s="131"/>
      <c r="E10" s="59">
        <v>485</v>
      </c>
      <c r="F10" s="59">
        <v>403</v>
      </c>
      <c r="G10" s="59">
        <v>333</v>
      </c>
      <c r="H10" s="59">
        <v>748</v>
      </c>
      <c r="I10" s="59">
        <v>1968</v>
      </c>
      <c r="J10" s="59">
        <v>487</v>
      </c>
      <c r="K10" s="59">
        <v>402</v>
      </c>
      <c r="L10" s="59">
        <v>290</v>
      </c>
      <c r="M10" s="59">
        <v>647</v>
      </c>
      <c r="N10" s="59">
        <v>1826</v>
      </c>
      <c r="O10" s="59">
        <v>462</v>
      </c>
      <c r="P10" s="59">
        <v>395</v>
      </c>
      <c r="Q10" s="59">
        <v>316</v>
      </c>
      <c r="R10" s="59">
        <v>653</v>
      </c>
      <c r="S10" s="59">
        <v>1824</v>
      </c>
    </row>
    <row r="11" spans="2:20" s="131" customFormat="1" ht="12.75" customHeight="1">
      <c r="C11" s="131" t="s">
        <v>73</v>
      </c>
      <c r="E11" s="138">
        <v>86</v>
      </c>
      <c r="F11" s="138">
        <v>110</v>
      </c>
      <c r="G11" s="138">
        <v>105</v>
      </c>
      <c r="H11" s="138">
        <v>151</v>
      </c>
      <c r="I11" s="138">
        <v>452</v>
      </c>
      <c r="J11" s="138">
        <v>99</v>
      </c>
      <c r="K11" s="138">
        <v>86</v>
      </c>
      <c r="L11" s="138">
        <v>57</v>
      </c>
      <c r="M11" s="138">
        <v>101</v>
      </c>
      <c r="N11" s="138">
        <v>343</v>
      </c>
      <c r="O11" s="138">
        <v>86</v>
      </c>
      <c r="P11" s="138">
        <v>104</v>
      </c>
      <c r="Q11" s="138">
        <v>87</v>
      </c>
      <c r="R11" s="138">
        <v>116</v>
      </c>
      <c r="S11" s="138">
        <v>394</v>
      </c>
    </row>
    <row r="12" spans="2:20" s="131" customFormat="1" ht="12.75" customHeight="1">
      <c r="C12" s="131" t="s">
        <v>117</v>
      </c>
      <c r="E12" s="147">
        <f t="shared" ref="E12:F12" si="0">SUM(E9:E11)</f>
        <v>1172</v>
      </c>
      <c r="F12" s="147">
        <f t="shared" si="0"/>
        <v>1075</v>
      </c>
      <c r="G12" s="147">
        <f t="shared" ref="G12:H12" si="1">SUM(G9:G11)</f>
        <v>841</v>
      </c>
      <c r="H12" s="147">
        <f t="shared" si="1"/>
        <v>1768</v>
      </c>
      <c r="I12" s="147">
        <f t="shared" ref="I12" si="2">SUM(I9:I11)</f>
        <v>4856</v>
      </c>
      <c r="J12" s="147">
        <f t="shared" ref="J12:K12" si="3">SUM(J9:J11)</f>
        <v>1324</v>
      </c>
      <c r="K12" s="147">
        <f t="shared" si="3"/>
        <v>1050</v>
      </c>
      <c r="L12" s="147">
        <f t="shared" ref="L12:M12" si="4">SUM(L9:L11)</f>
        <v>691</v>
      </c>
      <c r="M12" s="147">
        <f t="shared" si="4"/>
        <v>1518</v>
      </c>
      <c r="N12" s="147">
        <f t="shared" ref="N12" si="5">SUM(N9:N11)</f>
        <v>4583</v>
      </c>
      <c r="O12" s="147">
        <f t="shared" ref="O12:P12" si="6">SUM(O9:O11)</f>
        <v>1111</v>
      </c>
      <c r="P12" s="147">
        <f t="shared" si="6"/>
        <v>970</v>
      </c>
      <c r="Q12" s="147">
        <f t="shared" ref="Q12:R12" si="7">SUM(Q9:Q11)</f>
        <v>753</v>
      </c>
      <c r="R12" s="147">
        <f t="shared" si="7"/>
        <v>1575</v>
      </c>
      <c r="S12" s="147">
        <f t="shared" ref="S12" si="8">SUM(S9:S11)</f>
        <v>4408</v>
      </c>
    </row>
    <row r="13" spans="2:20" s="131" customFormat="1" ht="12.75" customHeight="1">
      <c r="E13" s="136"/>
      <c r="F13" s="136"/>
      <c r="G13" s="136"/>
      <c r="H13" s="136"/>
      <c r="I13" s="136"/>
      <c r="J13" s="136"/>
      <c r="K13" s="136"/>
      <c r="L13" s="136"/>
      <c r="M13" s="136"/>
      <c r="N13" s="136"/>
      <c r="O13" s="136"/>
      <c r="P13" s="136"/>
      <c r="Q13" s="136"/>
      <c r="R13" s="136"/>
      <c r="S13" s="136"/>
    </row>
    <row r="14" spans="2:20" ht="12.75" customHeight="1" thickBot="1">
      <c r="B14" s="131"/>
      <c r="C14" s="131" t="s">
        <v>74</v>
      </c>
      <c r="D14" s="131"/>
      <c r="E14" s="141">
        <f t="shared" ref="E14:R14" si="9">SUM(E9:E11)</f>
        <v>1172</v>
      </c>
      <c r="F14" s="141">
        <f t="shared" si="9"/>
        <v>1075</v>
      </c>
      <c r="G14" s="141">
        <f t="shared" si="9"/>
        <v>841</v>
      </c>
      <c r="H14" s="141">
        <f t="shared" si="9"/>
        <v>1768</v>
      </c>
      <c r="I14" s="141">
        <f t="shared" ref="I14" si="10">SUM(I9:I11)</f>
        <v>4856</v>
      </c>
      <c r="J14" s="141">
        <f t="shared" si="9"/>
        <v>1324</v>
      </c>
      <c r="K14" s="141">
        <f t="shared" si="9"/>
        <v>1050</v>
      </c>
      <c r="L14" s="141">
        <f t="shared" si="9"/>
        <v>691</v>
      </c>
      <c r="M14" s="141">
        <f t="shared" si="9"/>
        <v>1518</v>
      </c>
      <c r="N14" s="141">
        <f t="shared" ref="N14" si="11">SUM(N9:N11)</f>
        <v>4583</v>
      </c>
      <c r="O14" s="141">
        <f t="shared" si="9"/>
        <v>1111</v>
      </c>
      <c r="P14" s="141">
        <f t="shared" si="9"/>
        <v>970</v>
      </c>
      <c r="Q14" s="141">
        <f t="shared" si="9"/>
        <v>753</v>
      </c>
      <c r="R14" s="141">
        <f t="shared" si="9"/>
        <v>1575</v>
      </c>
      <c r="S14" s="141">
        <f t="shared" ref="S14" si="12">SUM(S9:S11)</f>
        <v>4408</v>
      </c>
    </row>
    <row r="15" spans="2:20" ht="12.75" customHeight="1">
      <c r="B15" s="131"/>
      <c r="C15" s="131"/>
      <c r="D15" s="131"/>
      <c r="E15" s="135"/>
      <c r="F15" s="135"/>
      <c r="G15" s="135"/>
      <c r="H15" s="135"/>
      <c r="I15" s="135"/>
      <c r="J15" s="135"/>
      <c r="K15" s="135"/>
      <c r="L15" s="135"/>
      <c r="M15" s="135"/>
      <c r="N15" s="135"/>
      <c r="O15" s="135"/>
      <c r="P15" s="135"/>
      <c r="Q15" s="135"/>
      <c r="R15" s="135"/>
      <c r="S15" s="135"/>
    </row>
    <row r="16" spans="2:20" ht="12.75" customHeight="1">
      <c r="B16" s="140" t="s">
        <v>143</v>
      </c>
      <c r="C16" s="131"/>
      <c r="D16" s="131"/>
      <c r="E16" s="143"/>
      <c r="F16" s="143"/>
      <c r="G16" s="143"/>
      <c r="H16" s="143"/>
      <c r="I16" s="143"/>
      <c r="J16" s="143"/>
      <c r="K16" s="143"/>
      <c r="L16" s="143"/>
      <c r="M16" s="143"/>
      <c r="N16" s="143"/>
      <c r="O16" s="143"/>
      <c r="P16" s="143"/>
      <c r="Q16" s="143"/>
      <c r="R16" s="143"/>
      <c r="S16" s="143"/>
    </row>
    <row r="17" spans="2:19" ht="12.75" customHeight="1">
      <c r="B17" s="131"/>
      <c r="C17" s="131" t="s">
        <v>71</v>
      </c>
      <c r="D17" s="131"/>
      <c r="E17" s="144">
        <f t="shared" ref="E17:R17" si="13">E24-E9</f>
        <v>-331</v>
      </c>
      <c r="F17" s="144">
        <f t="shared" si="13"/>
        <v>-79</v>
      </c>
      <c r="G17" s="144">
        <f t="shared" si="13"/>
        <v>-49</v>
      </c>
      <c r="H17" s="144">
        <f t="shared" si="13"/>
        <v>538</v>
      </c>
      <c r="I17" s="144">
        <f t="shared" ref="I17" si="14">I24-I9</f>
        <v>78</v>
      </c>
      <c r="J17" s="144">
        <f t="shared" si="13"/>
        <v>-315</v>
      </c>
      <c r="K17" s="144">
        <f t="shared" si="13"/>
        <v>-248</v>
      </c>
      <c r="L17" s="144">
        <f t="shared" si="13"/>
        <v>-2</v>
      </c>
      <c r="M17" s="144">
        <f t="shared" si="13"/>
        <v>457</v>
      </c>
      <c r="N17" s="144">
        <f t="shared" ref="N17" si="15">N24-N9</f>
        <v>-108</v>
      </c>
      <c r="O17" s="144">
        <f t="shared" si="13"/>
        <v>-233</v>
      </c>
      <c r="P17" s="144">
        <f t="shared" si="13"/>
        <v>-177</v>
      </c>
      <c r="Q17" s="144">
        <f t="shared" si="13"/>
        <v>274</v>
      </c>
      <c r="R17" s="144">
        <f t="shared" si="13"/>
        <v>342</v>
      </c>
      <c r="S17" s="144">
        <f t="shared" ref="S17" si="16">S24-S9</f>
        <v>206</v>
      </c>
    </row>
    <row r="18" spans="2:19" ht="12.75" customHeight="1">
      <c r="B18" s="131"/>
      <c r="C18" s="131" t="s">
        <v>72</v>
      </c>
      <c r="D18" s="131"/>
      <c r="E18" s="144">
        <f t="shared" ref="E18:R18" si="17">E25-E10</f>
        <v>-225</v>
      </c>
      <c r="F18" s="144">
        <f t="shared" si="17"/>
        <v>-9</v>
      </c>
      <c r="G18" s="144">
        <f t="shared" si="17"/>
        <v>-9</v>
      </c>
      <c r="H18" s="144">
        <f t="shared" si="17"/>
        <v>271</v>
      </c>
      <c r="I18" s="144">
        <f t="shared" ref="I18" si="18">I25-I10</f>
        <v>28</v>
      </c>
      <c r="J18" s="144">
        <f t="shared" si="17"/>
        <v>-169</v>
      </c>
      <c r="K18" s="144">
        <f t="shared" si="17"/>
        <v>-161</v>
      </c>
      <c r="L18" s="144">
        <f t="shared" si="17"/>
        <v>-24</v>
      </c>
      <c r="M18" s="144">
        <f t="shared" si="17"/>
        <v>247</v>
      </c>
      <c r="N18" s="144">
        <f t="shared" ref="N18" si="19">N25-N10</f>
        <v>-107</v>
      </c>
      <c r="O18" s="144">
        <f t="shared" si="17"/>
        <v>-125</v>
      </c>
      <c r="P18" s="144">
        <f t="shared" si="17"/>
        <v>-113</v>
      </c>
      <c r="Q18" s="144">
        <f t="shared" si="17"/>
        <v>135</v>
      </c>
      <c r="R18" s="144">
        <f t="shared" si="17"/>
        <v>254</v>
      </c>
      <c r="S18" s="144">
        <f t="shared" ref="S18" si="20">S25-S10</f>
        <v>153</v>
      </c>
    </row>
    <row r="19" spans="2:19" ht="12.75" customHeight="1">
      <c r="B19" s="131"/>
      <c r="C19" s="131" t="s">
        <v>73</v>
      </c>
      <c r="D19" s="131"/>
      <c r="E19" s="144">
        <f t="shared" ref="E19:R19" si="21">E26-E11</f>
        <v>-29</v>
      </c>
      <c r="F19" s="144">
        <f t="shared" si="21"/>
        <v>67</v>
      </c>
      <c r="G19" s="144">
        <f t="shared" si="21"/>
        <v>-32</v>
      </c>
      <c r="H19" s="144">
        <f t="shared" si="21"/>
        <v>18</v>
      </c>
      <c r="I19" s="144">
        <f t="shared" ref="I19" si="22">I26-I11</f>
        <v>25</v>
      </c>
      <c r="J19" s="144">
        <f t="shared" si="21"/>
        <v>-36</v>
      </c>
      <c r="K19" s="144">
        <f t="shared" si="21"/>
        <v>-33</v>
      </c>
      <c r="L19" s="144">
        <f t="shared" si="21"/>
        <v>-8</v>
      </c>
      <c r="M19" s="144">
        <f t="shared" si="21"/>
        <v>50</v>
      </c>
      <c r="N19" s="144">
        <f t="shared" ref="N19" si="23">N26-N11</f>
        <v>-26</v>
      </c>
      <c r="O19" s="144">
        <f t="shared" si="21"/>
        <v>19</v>
      </c>
      <c r="P19" s="144">
        <f t="shared" si="21"/>
        <v>-22</v>
      </c>
      <c r="Q19" s="144">
        <f t="shared" si="21"/>
        <v>8</v>
      </c>
      <c r="R19" s="144">
        <f t="shared" si="21"/>
        <v>42</v>
      </c>
      <c r="S19" s="144">
        <f t="shared" ref="S19" si="24">S26-S11</f>
        <v>46</v>
      </c>
    </row>
    <row r="20" spans="2:19" ht="12.75" customHeight="1">
      <c r="B20" s="131"/>
      <c r="C20" s="131" t="s">
        <v>75</v>
      </c>
      <c r="D20" s="131"/>
      <c r="E20" s="149">
        <f t="shared" ref="E20:F20" si="25">SUM(E17:E19)</f>
        <v>-585</v>
      </c>
      <c r="F20" s="149">
        <f t="shared" si="25"/>
        <v>-21</v>
      </c>
      <c r="G20" s="149">
        <f t="shared" ref="G20:H20" si="26">SUM(G17:G19)</f>
        <v>-90</v>
      </c>
      <c r="H20" s="149">
        <f t="shared" si="26"/>
        <v>827</v>
      </c>
      <c r="I20" s="149">
        <f t="shared" ref="I20" si="27">SUM(I17:I19)</f>
        <v>131</v>
      </c>
      <c r="J20" s="149">
        <f t="shared" ref="J20:K20" si="28">SUM(J17:J19)</f>
        <v>-520</v>
      </c>
      <c r="K20" s="149">
        <f t="shared" si="28"/>
        <v>-442</v>
      </c>
      <c r="L20" s="149">
        <f t="shared" ref="L20:M20" si="29">SUM(L17:L19)</f>
        <v>-34</v>
      </c>
      <c r="M20" s="149">
        <f t="shared" si="29"/>
        <v>754</v>
      </c>
      <c r="N20" s="149">
        <f t="shared" ref="N20" si="30">SUM(N17:N19)</f>
        <v>-241</v>
      </c>
      <c r="O20" s="149">
        <f t="shared" ref="O20:P20" si="31">SUM(O17:O19)</f>
        <v>-339</v>
      </c>
      <c r="P20" s="149">
        <f t="shared" si="31"/>
        <v>-312</v>
      </c>
      <c r="Q20" s="149">
        <f t="shared" ref="Q20:R20" si="32">SUM(Q17:Q19)</f>
        <v>417</v>
      </c>
      <c r="R20" s="149">
        <f t="shared" si="32"/>
        <v>638</v>
      </c>
      <c r="S20" s="149">
        <f t="shared" ref="S20" si="33">SUM(S17:S19)</f>
        <v>405</v>
      </c>
    </row>
    <row r="21" spans="2:19" ht="6" customHeight="1">
      <c r="B21" s="131"/>
      <c r="C21" s="131"/>
      <c r="D21" s="131"/>
      <c r="E21" s="135"/>
      <c r="F21" s="135"/>
      <c r="G21" s="135"/>
      <c r="H21" s="135"/>
      <c r="I21" s="135"/>
      <c r="J21" s="135"/>
      <c r="K21" s="135"/>
      <c r="L21" s="135"/>
      <c r="M21" s="135"/>
      <c r="N21" s="135"/>
      <c r="O21" s="135"/>
      <c r="P21" s="135"/>
      <c r="Q21" s="135"/>
      <c r="R21" s="135"/>
      <c r="S21" s="135"/>
    </row>
    <row r="22" spans="2:19" ht="12.75" customHeight="1">
      <c r="B22" s="131"/>
      <c r="C22" s="131"/>
      <c r="D22" s="131"/>
      <c r="E22" s="135"/>
      <c r="F22" s="135"/>
      <c r="G22" s="135"/>
      <c r="H22" s="135"/>
      <c r="I22" s="135"/>
      <c r="J22" s="135"/>
      <c r="K22" s="135"/>
      <c r="L22" s="135"/>
      <c r="M22" s="135"/>
      <c r="N22" s="135"/>
      <c r="O22" s="135"/>
      <c r="P22" s="135"/>
      <c r="Q22" s="135"/>
      <c r="R22" s="135"/>
      <c r="S22" s="135"/>
    </row>
    <row r="23" spans="2:19" ht="12.75" customHeight="1">
      <c r="B23" s="140" t="s">
        <v>76</v>
      </c>
      <c r="C23" s="131"/>
      <c r="D23" s="131"/>
      <c r="E23" s="144"/>
      <c r="F23" s="144"/>
      <c r="G23" s="144"/>
      <c r="H23" s="144"/>
      <c r="I23" s="144"/>
      <c r="J23" s="144"/>
      <c r="K23" s="144"/>
      <c r="L23" s="144"/>
      <c r="M23" s="144"/>
      <c r="N23" s="144"/>
      <c r="O23" s="144"/>
      <c r="P23" s="144"/>
      <c r="Q23" s="144"/>
      <c r="R23" s="144"/>
      <c r="S23" s="144"/>
    </row>
    <row r="24" spans="2:19" ht="12.75" customHeight="1">
      <c r="B24" s="131"/>
      <c r="C24" s="131" t="s">
        <v>71</v>
      </c>
      <c r="D24" s="131"/>
      <c r="E24" s="147">
        <v>270</v>
      </c>
      <c r="F24" s="147">
        <v>483</v>
      </c>
      <c r="G24" s="147">
        <v>354</v>
      </c>
      <c r="H24" s="147">
        <v>1407</v>
      </c>
      <c r="I24" s="147">
        <v>2514</v>
      </c>
      <c r="J24" s="147">
        <v>423</v>
      </c>
      <c r="K24" s="147">
        <v>314</v>
      </c>
      <c r="L24" s="147">
        <v>342</v>
      </c>
      <c r="M24" s="147">
        <v>1227</v>
      </c>
      <c r="N24" s="147">
        <v>2306</v>
      </c>
      <c r="O24" s="147">
        <v>330</v>
      </c>
      <c r="P24" s="147">
        <v>294</v>
      </c>
      <c r="Q24" s="147">
        <v>624</v>
      </c>
      <c r="R24" s="147">
        <v>1148</v>
      </c>
      <c r="S24" s="147">
        <v>2396</v>
      </c>
    </row>
    <row r="25" spans="2:19" ht="12.75" customHeight="1">
      <c r="B25" s="131"/>
      <c r="C25" s="131" t="s">
        <v>72</v>
      </c>
      <c r="D25" s="131"/>
      <c r="E25" s="147">
        <v>260</v>
      </c>
      <c r="F25" s="147">
        <v>394</v>
      </c>
      <c r="G25" s="147">
        <v>324</v>
      </c>
      <c r="H25" s="147">
        <v>1019</v>
      </c>
      <c r="I25" s="147">
        <v>1996</v>
      </c>
      <c r="J25" s="147">
        <v>318</v>
      </c>
      <c r="K25" s="147">
        <v>241</v>
      </c>
      <c r="L25" s="147">
        <v>266</v>
      </c>
      <c r="M25" s="147">
        <v>894</v>
      </c>
      <c r="N25" s="147">
        <v>1719</v>
      </c>
      <c r="O25" s="147">
        <v>337</v>
      </c>
      <c r="P25" s="147">
        <v>282</v>
      </c>
      <c r="Q25" s="147">
        <v>451</v>
      </c>
      <c r="R25" s="147">
        <v>907</v>
      </c>
      <c r="S25" s="147">
        <v>1977</v>
      </c>
    </row>
    <row r="26" spans="2:19" ht="12.75" customHeight="1">
      <c r="B26" s="131"/>
      <c r="C26" s="131" t="s">
        <v>73</v>
      </c>
      <c r="D26" s="131"/>
      <c r="E26" s="148">
        <v>57</v>
      </c>
      <c r="F26" s="148">
        <v>177</v>
      </c>
      <c r="G26" s="148">
        <v>73</v>
      </c>
      <c r="H26" s="148">
        <v>169</v>
      </c>
      <c r="I26" s="148">
        <v>477</v>
      </c>
      <c r="J26" s="148">
        <v>63</v>
      </c>
      <c r="K26" s="148">
        <v>53</v>
      </c>
      <c r="L26" s="148">
        <v>49</v>
      </c>
      <c r="M26" s="148">
        <v>151</v>
      </c>
      <c r="N26" s="148">
        <v>317</v>
      </c>
      <c r="O26" s="148">
        <v>105</v>
      </c>
      <c r="P26" s="148">
        <v>82</v>
      </c>
      <c r="Q26" s="148">
        <v>95</v>
      </c>
      <c r="R26" s="148">
        <v>158</v>
      </c>
      <c r="S26" s="148">
        <v>440</v>
      </c>
    </row>
    <row r="27" spans="2:19" ht="14.25" thickBot="1">
      <c r="B27" s="131"/>
      <c r="C27" s="131" t="s">
        <v>144</v>
      </c>
      <c r="D27" s="131"/>
      <c r="E27" s="141">
        <f t="shared" ref="E27:F27" si="34">SUM(E24:E26)</f>
        <v>587</v>
      </c>
      <c r="F27" s="141">
        <f t="shared" si="34"/>
        <v>1054</v>
      </c>
      <c r="G27" s="141">
        <f t="shared" ref="G27:H27" si="35">SUM(G24:G26)</f>
        <v>751</v>
      </c>
      <c r="H27" s="141">
        <f t="shared" si="35"/>
        <v>2595</v>
      </c>
      <c r="I27" s="141">
        <f t="shared" ref="I27" si="36">SUM(I24:I26)</f>
        <v>4987</v>
      </c>
      <c r="J27" s="141">
        <f t="shared" ref="J27:K27" si="37">SUM(J24:J26)</f>
        <v>804</v>
      </c>
      <c r="K27" s="141">
        <f t="shared" si="37"/>
        <v>608</v>
      </c>
      <c r="L27" s="141">
        <f t="shared" ref="L27:M27" si="38">SUM(L24:L26)</f>
        <v>657</v>
      </c>
      <c r="M27" s="141">
        <f t="shared" si="38"/>
        <v>2272</v>
      </c>
      <c r="N27" s="141">
        <f t="shared" ref="N27" si="39">SUM(N24:N26)</f>
        <v>4342</v>
      </c>
      <c r="O27" s="141">
        <f t="shared" ref="O27:P27" si="40">SUM(O24:O26)</f>
        <v>772</v>
      </c>
      <c r="P27" s="141">
        <f t="shared" si="40"/>
        <v>658</v>
      </c>
      <c r="Q27" s="141">
        <f t="shared" ref="Q27:R27" si="41">SUM(Q24:Q26)</f>
        <v>1170</v>
      </c>
      <c r="R27" s="141">
        <f t="shared" si="41"/>
        <v>2213</v>
      </c>
      <c r="S27" s="141">
        <f t="shared" ref="S27" si="42">SUM(S24:S26)</f>
        <v>4813</v>
      </c>
    </row>
    <row r="28" spans="2:19" ht="12.75" customHeight="1">
      <c r="B28" s="131"/>
      <c r="C28" s="131"/>
      <c r="D28" s="131"/>
    </row>
    <row r="29" spans="2:19">
      <c r="B29" s="131"/>
      <c r="C29" s="131"/>
      <c r="D29" s="131"/>
    </row>
    <row r="30" spans="2:19" ht="13.5" customHeight="1">
      <c r="B30" s="131"/>
      <c r="C30" s="306" t="s">
        <v>145</v>
      </c>
      <c r="D30" s="306"/>
      <c r="E30" s="306"/>
      <c r="F30" s="306"/>
      <c r="G30" s="306"/>
      <c r="H30" s="306"/>
      <c r="I30" s="306"/>
      <c r="J30" s="306"/>
      <c r="K30" s="287"/>
      <c r="L30" s="288"/>
      <c r="M30" s="307"/>
      <c r="N30" s="332"/>
      <c r="O30" s="311"/>
      <c r="P30" s="332"/>
      <c r="Q30" s="332"/>
      <c r="R30" s="332"/>
      <c r="S30" s="332"/>
    </row>
    <row r="31" spans="2:19" ht="13.5">
      <c r="B31" s="140"/>
      <c r="C31" s="150" t="s">
        <v>146</v>
      </c>
      <c r="D31" s="131"/>
    </row>
    <row r="32" spans="2:19">
      <c r="B32" s="131"/>
      <c r="C32" s="131"/>
      <c r="D32" s="131"/>
    </row>
    <row r="33" spans="2:4">
      <c r="B33" s="131"/>
      <c r="C33" s="131"/>
      <c r="D33" s="131"/>
    </row>
    <row r="34" spans="2:4">
      <c r="B34" s="131"/>
      <c r="C34" s="131"/>
      <c r="D34" s="131"/>
    </row>
    <row r="35" spans="2:4">
      <c r="B35" s="131"/>
      <c r="C35" s="131"/>
      <c r="D35" s="131"/>
    </row>
    <row r="36" spans="2:4">
      <c r="B36" s="131"/>
      <c r="C36" s="131"/>
      <c r="D36" s="131"/>
    </row>
    <row r="37" spans="2:4">
      <c r="B37" s="131"/>
      <c r="C37" s="131"/>
      <c r="D37" s="131"/>
    </row>
    <row r="38" spans="2:4" s="145" customFormat="1">
      <c r="B38" s="131"/>
      <c r="C38" s="131"/>
      <c r="D38" s="131"/>
    </row>
    <row r="39" spans="2:4" s="145" customFormat="1">
      <c r="B39" s="131"/>
      <c r="C39" s="131"/>
      <c r="D39" s="131"/>
    </row>
    <row r="40" spans="2:4" s="145" customFormat="1">
      <c r="B40" s="131"/>
      <c r="C40" s="131"/>
      <c r="D40" s="131"/>
    </row>
    <row r="41" spans="2:4" s="145" customFormat="1">
      <c r="B41" s="131"/>
      <c r="C41" s="131"/>
      <c r="D41" s="131"/>
    </row>
    <row r="42" spans="2:4" s="145" customFormat="1">
      <c r="B42" s="131"/>
      <c r="C42" s="131"/>
      <c r="D42" s="131"/>
    </row>
    <row r="43" spans="2:4" s="145" customFormat="1">
      <c r="B43" s="131"/>
      <c r="C43" s="131"/>
      <c r="D43" s="131"/>
    </row>
    <row r="44" spans="2:4" s="145" customFormat="1">
      <c r="B44" s="131"/>
      <c r="C44" s="131"/>
      <c r="D44" s="131"/>
    </row>
    <row r="45" spans="2:4" s="145" customFormat="1">
      <c r="B45" s="131"/>
      <c r="C45" s="131"/>
      <c r="D45" s="131"/>
    </row>
    <row r="46" spans="2:4" s="145" customFormat="1">
      <c r="B46" s="131"/>
      <c r="C46" s="131"/>
      <c r="D46" s="131"/>
    </row>
  </sheetData>
  <mergeCells count="3">
    <mergeCell ref="B1:T1"/>
    <mergeCell ref="B2:T2"/>
    <mergeCell ref="B3:T3"/>
  </mergeCells>
  <pageMargins left="0.7" right="0.7" top="0.25" bottom="0.44" header="0.3" footer="0.3"/>
  <pageSetup scale="72" orientation="landscape" r:id="rId1"/>
  <headerFooter>
    <oddFooter>&amp;LActivision Blizzard, Inc.&amp;R&amp;P of &amp; 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1"/>
  <sheetViews>
    <sheetView showGridLines="0" view="pageBreakPreview" zoomScaleNormal="100" zoomScaleSheetLayoutView="100" workbookViewId="0">
      <pane xSplit="4" ySplit="7" topLeftCell="E8" activePane="bottomRight" state="frozen"/>
      <selection activeCell="A9" sqref="A9:R9"/>
      <selection pane="topRight" activeCell="A9" sqref="A9:R9"/>
      <selection pane="bottomLeft" activeCell="A9" sqref="A9:R9"/>
      <selection pane="bottomRight" activeCell="E8" sqref="E8"/>
    </sheetView>
  </sheetViews>
  <sheetFormatPr defaultColWidth="11.42578125" defaultRowHeight="12"/>
  <cols>
    <col min="1" max="1" width="2.85546875" style="130" customWidth="1"/>
    <col min="2" max="2" width="2" style="130" customWidth="1"/>
    <col min="3" max="3" width="2.85546875" style="130" customWidth="1"/>
    <col min="4" max="4" width="36.85546875" style="130" customWidth="1"/>
    <col min="5" max="19" width="9.7109375" style="130" customWidth="1"/>
    <col min="20" max="20" width="1.7109375" style="130" customWidth="1"/>
    <col min="21" max="16384" width="11.42578125" style="130"/>
  </cols>
  <sheetData>
    <row r="1" spans="2:20" ht="18.75" customHeight="1">
      <c r="B1" s="354" t="s">
        <v>58</v>
      </c>
      <c r="C1" s="354"/>
      <c r="D1" s="354"/>
      <c r="E1" s="354"/>
      <c r="F1" s="354"/>
      <c r="G1" s="354"/>
      <c r="H1" s="354"/>
      <c r="I1" s="354"/>
      <c r="J1" s="354"/>
      <c r="K1" s="354"/>
      <c r="L1" s="354"/>
      <c r="M1" s="354"/>
      <c r="N1" s="354"/>
      <c r="O1" s="354"/>
      <c r="P1" s="354"/>
      <c r="Q1" s="354"/>
      <c r="R1" s="354"/>
      <c r="S1" s="354"/>
      <c r="T1" s="354"/>
    </row>
    <row r="2" spans="2:20">
      <c r="B2" s="354" t="s">
        <v>196</v>
      </c>
      <c r="C2" s="354"/>
      <c r="D2" s="354"/>
      <c r="E2" s="354"/>
      <c r="F2" s="354"/>
      <c r="G2" s="354"/>
      <c r="H2" s="354"/>
      <c r="I2" s="354"/>
      <c r="J2" s="354"/>
      <c r="K2" s="354"/>
      <c r="L2" s="354"/>
      <c r="M2" s="354"/>
      <c r="N2" s="354"/>
      <c r="O2" s="354"/>
      <c r="P2" s="354"/>
      <c r="Q2" s="354"/>
      <c r="R2" s="354"/>
      <c r="S2" s="354"/>
      <c r="T2" s="354"/>
    </row>
    <row r="3" spans="2:20" ht="12.75" customHeight="1">
      <c r="B3" s="354" t="s">
        <v>59</v>
      </c>
      <c r="C3" s="354"/>
      <c r="D3" s="354"/>
      <c r="E3" s="354"/>
      <c r="F3" s="354"/>
      <c r="G3" s="354"/>
      <c r="H3" s="354"/>
      <c r="I3" s="354"/>
      <c r="J3" s="354"/>
      <c r="K3" s="354"/>
      <c r="L3" s="354"/>
      <c r="M3" s="354"/>
      <c r="N3" s="354"/>
      <c r="O3" s="354"/>
      <c r="P3" s="354"/>
      <c r="Q3" s="354"/>
      <c r="R3" s="354"/>
      <c r="S3" s="354"/>
      <c r="T3" s="354"/>
    </row>
    <row r="6" spans="2:20" s="131" customFormat="1" ht="12.75" customHeight="1">
      <c r="E6" s="133" t="s">
        <v>3</v>
      </c>
      <c r="F6" s="133" t="s">
        <v>4</v>
      </c>
      <c r="G6" s="133" t="s">
        <v>5</v>
      </c>
      <c r="H6" s="133" t="s">
        <v>6</v>
      </c>
      <c r="I6" s="133"/>
      <c r="J6" s="133" t="s">
        <v>3</v>
      </c>
      <c r="K6" s="133" t="s">
        <v>4</v>
      </c>
      <c r="L6" s="133" t="s">
        <v>5</v>
      </c>
      <c r="M6" s="133" t="s">
        <v>6</v>
      </c>
      <c r="N6" s="133"/>
      <c r="O6" s="133" t="s">
        <v>3</v>
      </c>
      <c r="P6" s="133" t="s">
        <v>4</v>
      </c>
      <c r="Q6" s="133" t="s">
        <v>5</v>
      </c>
      <c r="R6" s="133" t="s">
        <v>6</v>
      </c>
      <c r="S6" s="133"/>
    </row>
    <row r="7" spans="2:20" s="131" customFormat="1" ht="12.75" customHeight="1" thickBot="1">
      <c r="E7" s="133" t="s">
        <v>183</v>
      </c>
      <c r="F7" s="133" t="s">
        <v>183</v>
      </c>
      <c r="G7" s="133" t="s">
        <v>183</v>
      </c>
      <c r="H7" s="133" t="s">
        <v>183</v>
      </c>
      <c r="I7" s="133" t="s">
        <v>183</v>
      </c>
      <c r="J7" s="133" t="s">
        <v>204</v>
      </c>
      <c r="K7" s="133" t="s">
        <v>204</v>
      </c>
      <c r="L7" s="133" t="s">
        <v>204</v>
      </c>
      <c r="M7" s="133" t="s">
        <v>204</v>
      </c>
      <c r="N7" s="133" t="s">
        <v>204</v>
      </c>
      <c r="O7" s="133" t="s">
        <v>241</v>
      </c>
      <c r="P7" s="133" t="s">
        <v>241</v>
      </c>
      <c r="Q7" s="133" t="s">
        <v>241</v>
      </c>
      <c r="R7" s="133" t="s">
        <v>241</v>
      </c>
      <c r="S7" s="133" t="s">
        <v>241</v>
      </c>
    </row>
    <row r="8" spans="2:20" s="146" customFormat="1">
      <c r="B8" s="140" t="s">
        <v>78</v>
      </c>
      <c r="E8" s="151" t="s">
        <v>262</v>
      </c>
      <c r="F8" s="151"/>
      <c r="G8" s="151"/>
      <c r="H8" s="151"/>
      <c r="I8" s="151"/>
      <c r="J8" s="151"/>
      <c r="K8" s="151"/>
      <c r="L8" s="151"/>
      <c r="M8" s="151"/>
      <c r="N8" s="151"/>
      <c r="O8" s="151"/>
      <c r="P8" s="151"/>
      <c r="Q8" s="151"/>
      <c r="R8" s="151"/>
      <c r="S8" s="151"/>
    </row>
    <row r="9" spans="2:20" ht="12" customHeight="1">
      <c r="B9" s="131" t="s">
        <v>79</v>
      </c>
      <c r="C9" s="131"/>
      <c r="D9" s="131"/>
      <c r="E9" s="282"/>
      <c r="F9" s="282"/>
      <c r="G9" s="282"/>
      <c r="H9" s="282"/>
      <c r="I9" s="282"/>
      <c r="J9" s="282"/>
      <c r="K9" s="282"/>
      <c r="L9" s="282"/>
      <c r="M9" s="282"/>
      <c r="N9" s="282"/>
      <c r="O9" s="282"/>
      <c r="P9" s="282"/>
      <c r="Q9" s="282"/>
      <c r="R9" s="282"/>
      <c r="S9" s="282"/>
    </row>
    <row r="10" spans="2:20" ht="12" customHeight="1">
      <c r="B10" s="131"/>
      <c r="C10" s="131" t="s">
        <v>246</v>
      </c>
      <c r="D10" s="131"/>
      <c r="E10" s="152">
        <v>256</v>
      </c>
      <c r="F10" s="152">
        <v>220</v>
      </c>
      <c r="G10" s="152">
        <v>226</v>
      </c>
      <c r="H10" s="152">
        <v>285</v>
      </c>
      <c r="I10" s="152">
        <v>986</v>
      </c>
      <c r="J10" s="152">
        <v>275</v>
      </c>
      <c r="K10" s="152">
        <v>233</v>
      </c>
      <c r="L10" s="152">
        <v>205</v>
      </c>
      <c r="M10" s="152">
        <v>198</v>
      </c>
      <c r="N10" s="152">
        <v>912</v>
      </c>
      <c r="O10" s="152">
        <v>201</v>
      </c>
      <c r="P10" s="152">
        <v>195</v>
      </c>
      <c r="Q10" s="152">
        <v>205</v>
      </c>
      <c r="R10" s="152">
        <v>266</v>
      </c>
      <c r="S10" s="152">
        <v>867</v>
      </c>
    </row>
    <row r="11" spans="2:20" ht="12" customHeight="1">
      <c r="B11" s="131"/>
      <c r="C11" s="131" t="s">
        <v>207</v>
      </c>
      <c r="D11" s="131"/>
      <c r="E11" s="135">
        <v>47</v>
      </c>
      <c r="F11" s="135">
        <v>151</v>
      </c>
      <c r="G11" s="135">
        <v>272</v>
      </c>
      <c r="H11" s="135">
        <v>205</v>
      </c>
      <c r="I11" s="135">
        <v>675</v>
      </c>
      <c r="J11" s="135">
        <v>93</v>
      </c>
      <c r="K11" s="135">
        <v>100</v>
      </c>
      <c r="L11" s="135">
        <v>79</v>
      </c>
      <c r="M11" s="135">
        <v>66</v>
      </c>
      <c r="N11" s="135">
        <v>340</v>
      </c>
      <c r="O11" s="135">
        <v>100</v>
      </c>
      <c r="P11" s="135">
        <v>182</v>
      </c>
      <c r="Q11" s="135">
        <v>165</v>
      </c>
      <c r="R11" s="135">
        <v>104</v>
      </c>
      <c r="S11" s="135">
        <v>551</v>
      </c>
    </row>
    <row r="12" spans="2:20" ht="12" customHeight="1">
      <c r="B12" s="131"/>
      <c r="C12" s="131"/>
      <c r="D12" s="131"/>
      <c r="E12" s="135"/>
      <c r="F12" s="135"/>
      <c r="G12" s="135"/>
      <c r="H12" s="135"/>
      <c r="I12" s="135"/>
      <c r="J12" s="135"/>
      <c r="K12" s="135"/>
      <c r="L12" s="135"/>
      <c r="M12" s="135"/>
      <c r="N12" s="135"/>
      <c r="O12" s="135"/>
      <c r="P12" s="135"/>
      <c r="Q12" s="135"/>
      <c r="R12" s="135"/>
      <c r="S12" s="135"/>
    </row>
    <row r="13" spans="2:20" ht="12" customHeight="1">
      <c r="B13" s="131"/>
      <c r="C13" s="131"/>
      <c r="D13" s="131" t="s">
        <v>270</v>
      </c>
      <c r="E13" s="135">
        <v>0</v>
      </c>
      <c r="F13" s="135">
        <v>0</v>
      </c>
      <c r="G13" s="135">
        <v>0</v>
      </c>
      <c r="H13" s="135">
        <v>16</v>
      </c>
      <c r="I13" s="135">
        <v>16</v>
      </c>
      <c r="J13" s="135">
        <v>7</v>
      </c>
      <c r="K13" s="135">
        <v>4</v>
      </c>
      <c r="L13" s="135">
        <v>3</v>
      </c>
      <c r="M13" s="135">
        <v>79</v>
      </c>
      <c r="N13" s="135">
        <v>92</v>
      </c>
      <c r="O13" s="135">
        <v>108</v>
      </c>
      <c r="P13" s="135">
        <v>137</v>
      </c>
      <c r="Q13" s="135">
        <v>109</v>
      </c>
      <c r="R13" s="135">
        <v>367</v>
      </c>
      <c r="S13" s="135">
        <v>720</v>
      </c>
    </row>
    <row r="14" spans="2:20" ht="12" customHeight="1">
      <c r="B14" s="131"/>
      <c r="C14" s="131"/>
      <c r="D14" s="131" t="s">
        <v>269</v>
      </c>
      <c r="E14" s="135">
        <v>688</v>
      </c>
      <c r="F14" s="135">
        <v>514</v>
      </c>
      <c r="G14" s="135">
        <v>227</v>
      </c>
      <c r="H14" s="135">
        <v>740</v>
      </c>
      <c r="I14" s="135">
        <v>2170</v>
      </c>
      <c r="J14" s="135">
        <v>742</v>
      </c>
      <c r="K14" s="135">
        <v>586</v>
      </c>
      <c r="L14" s="135">
        <v>293</v>
      </c>
      <c r="M14" s="135">
        <v>666</v>
      </c>
      <c r="N14" s="135">
        <v>2287</v>
      </c>
      <c r="O14" s="135">
        <v>546</v>
      </c>
      <c r="P14" s="135">
        <v>342</v>
      </c>
      <c r="Q14" s="135">
        <v>161</v>
      </c>
      <c r="R14" s="135">
        <v>380</v>
      </c>
      <c r="S14" s="135">
        <v>1430</v>
      </c>
    </row>
    <row r="15" spans="2:20" ht="6.75" customHeight="1">
      <c r="B15" s="131"/>
      <c r="C15" s="131"/>
      <c r="D15" s="131"/>
      <c r="E15" s="135"/>
      <c r="F15" s="135"/>
      <c r="G15" s="135"/>
      <c r="H15" s="135"/>
      <c r="I15" s="135"/>
      <c r="J15" s="135"/>
      <c r="K15" s="135"/>
      <c r="L15" s="135"/>
      <c r="M15" s="135"/>
      <c r="N15" s="135"/>
      <c r="O15" s="135"/>
      <c r="P15" s="135"/>
      <c r="Q15" s="135"/>
      <c r="R15" s="135"/>
      <c r="S15" s="135"/>
    </row>
    <row r="16" spans="2:20">
      <c r="B16" s="131"/>
      <c r="C16" s="131" t="s">
        <v>165</v>
      </c>
      <c r="D16" s="131"/>
      <c r="E16" s="149">
        <f t="shared" ref="E16:S16" si="0">E13+E14</f>
        <v>688</v>
      </c>
      <c r="F16" s="149">
        <f t="shared" si="0"/>
        <v>514</v>
      </c>
      <c r="G16" s="149">
        <f t="shared" si="0"/>
        <v>227</v>
      </c>
      <c r="H16" s="149">
        <f t="shared" si="0"/>
        <v>756</v>
      </c>
      <c r="I16" s="149">
        <f t="shared" ref="I16" si="1">I13+I14</f>
        <v>2186</v>
      </c>
      <c r="J16" s="149">
        <f t="shared" si="0"/>
        <v>749</v>
      </c>
      <c r="K16" s="149">
        <f t="shared" si="0"/>
        <v>590</v>
      </c>
      <c r="L16" s="149">
        <f t="shared" si="0"/>
        <v>296</v>
      </c>
      <c r="M16" s="149">
        <f t="shared" si="0"/>
        <v>745</v>
      </c>
      <c r="N16" s="149">
        <f t="shared" si="0"/>
        <v>2379</v>
      </c>
      <c r="O16" s="149">
        <f t="shared" si="0"/>
        <v>654</v>
      </c>
      <c r="P16" s="149">
        <f t="shared" si="0"/>
        <v>479</v>
      </c>
      <c r="Q16" s="149">
        <f t="shared" si="0"/>
        <v>270</v>
      </c>
      <c r="R16" s="149">
        <f t="shared" si="0"/>
        <v>747</v>
      </c>
      <c r="S16" s="149">
        <f t="shared" si="0"/>
        <v>2150</v>
      </c>
    </row>
    <row r="17" spans="2:19">
      <c r="B17" s="131"/>
      <c r="C17" s="131"/>
      <c r="D17" s="131"/>
      <c r="E17" s="135"/>
      <c r="F17" s="135"/>
      <c r="G17" s="135"/>
      <c r="H17" s="135"/>
      <c r="I17" s="135"/>
      <c r="J17" s="135"/>
      <c r="K17" s="135"/>
      <c r="L17" s="135"/>
      <c r="M17" s="135"/>
      <c r="N17" s="135"/>
      <c r="O17" s="135"/>
      <c r="P17" s="135"/>
      <c r="Q17" s="135"/>
      <c r="R17" s="135"/>
      <c r="S17" s="135"/>
    </row>
    <row r="18" spans="2:19" s="131" customFormat="1" ht="13.5">
      <c r="C18" s="131" t="s">
        <v>249</v>
      </c>
      <c r="E18" s="135">
        <v>116</v>
      </c>
      <c r="F18" s="135">
        <v>143</v>
      </c>
      <c r="G18" s="135">
        <v>62</v>
      </c>
      <c r="H18" s="135">
        <v>382</v>
      </c>
      <c r="I18" s="135">
        <v>703</v>
      </c>
      <c r="J18" s="135">
        <v>156</v>
      </c>
      <c r="K18" s="135">
        <v>90</v>
      </c>
      <c r="L18" s="135">
        <v>55</v>
      </c>
      <c r="M18" s="135">
        <v>329</v>
      </c>
      <c r="N18" s="135">
        <v>629</v>
      </c>
      <c r="O18" s="135">
        <v>83</v>
      </c>
      <c r="P18" s="135">
        <v>48</v>
      </c>
      <c r="Q18" s="135">
        <v>35</v>
      </c>
      <c r="R18" s="135">
        <v>268</v>
      </c>
      <c r="S18" s="135">
        <v>433</v>
      </c>
    </row>
    <row r="19" spans="2:19" s="131" customFormat="1">
      <c r="C19" s="131" t="s">
        <v>80</v>
      </c>
      <c r="E19" s="149">
        <f t="shared" ref="E19:S19" si="2">E10+E11+E16+E18</f>
        <v>1107</v>
      </c>
      <c r="F19" s="149">
        <f t="shared" si="2"/>
        <v>1028</v>
      </c>
      <c r="G19" s="149">
        <f t="shared" si="2"/>
        <v>787</v>
      </c>
      <c r="H19" s="149">
        <f t="shared" si="2"/>
        <v>1628</v>
      </c>
      <c r="I19" s="149">
        <f t="shared" ref="I19" si="3">I10+I11+I16+I18</f>
        <v>4550</v>
      </c>
      <c r="J19" s="149">
        <f t="shared" si="2"/>
        <v>1273</v>
      </c>
      <c r="K19" s="149">
        <f t="shared" si="2"/>
        <v>1013</v>
      </c>
      <c r="L19" s="149">
        <f t="shared" si="2"/>
        <v>635</v>
      </c>
      <c r="M19" s="149">
        <f t="shared" si="2"/>
        <v>1338</v>
      </c>
      <c r="N19" s="149">
        <f t="shared" si="2"/>
        <v>4260</v>
      </c>
      <c r="O19" s="149">
        <f t="shared" si="2"/>
        <v>1038</v>
      </c>
      <c r="P19" s="149">
        <f t="shared" si="2"/>
        <v>904</v>
      </c>
      <c r="Q19" s="149">
        <f t="shared" si="2"/>
        <v>675</v>
      </c>
      <c r="R19" s="149">
        <f t="shared" si="2"/>
        <v>1385</v>
      </c>
      <c r="S19" s="149">
        <f t="shared" si="2"/>
        <v>4001</v>
      </c>
    </row>
    <row r="20" spans="2:19" s="131" customFormat="1">
      <c r="E20" s="135"/>
      <c r="F20" s="135"/>
      <c r="G20" s="135"/>
      <c r="H20" s="135"/>
      <c r="I20" s="135"/>
      <c r="J20" s="135"/>
      <c r="K20" s="135"/>
      <c r="L20" s="135"/>
      <c r="M20" s="135"/>
      <c r="N20" s="135"/>
      <c r="O20" s="135"/>
      <c r="P20" s="135"/>
      <c r="Q20" s="135"/>
      <c r="R20" s="135"/>
      <c r="S20" s="135"/>
    </row>
    <row r="21" spans="2:19" s="131" customFormat="1" ht="12.75" customHeight="1">
      <c r="B21" s="131" t="s">
        <v>81</v>
      </c>
      <c r="E21" s="144"/>
      <c r="F21" s="144"/>
      <c r="G21" s="144"/>
      <c r="H21" s="144"/>
      <c r="I21" s="144"/>
      <c r="J21" s="144"/>
      <c r="K21" s="144"/>
      <c r="L21" s="144"/>
      <c r="M21" s="144"/>
      <c r="N21" s="144"/>
      <c r="O21" s="144"/>
      <c r="P21" s="144"/>
      <c r="Q21" s="144"/>
      <c r="R21" s="144"/>
      <c r="S21" s="144"/>
    </row>
    <row r="22" spans="2:19" s="131" customFormat="1">
      <c r="C22" s="131" t="s">
        <v>82</v>
      </c>
      <c r="E22" s="137">
        <v>65</v>
      </c>
      <c r="F22" s="137">
        <v>47</v>
      </c>
      <c r="G22" s="137">
        <v>54</v>
      </c>
      <c r="H22" s="137">
        <v>140</v>
      </c>
      <c r="I22" s="137">
        <v>306</v>
      </c>
      <c r="J22" s="137">
        <v>51</v>
      </c>
      <c r="K22" s="137">
        <v>37</v>
      </c>
      <c r="L22" s="137">
        <v>56</v>
      </c>
      <c r="M22" s="137">
        <v>180</v>
      </c>
      <c r="N22" s="137">
        <v>323</v>
      </c>
      <c r="O22" s="137">
        <v>73</v>
      </c>
      <c r="P22" s="137">
        <v>66</v>
      </c>
      <c r="Q22" s="137">
        <v>78</v>
      </c>
      <c r="R22" s="137">
        <v>190</v>
      </c>
      <c r="S22" s="137">
        <v>407</v>
      </c>
    </row>
    <row r="23" spans="2:19" s="131" customFormat="1">
      <c r="C23" s="131" t="s">
        <v>77</v>
      </c>
      <c r="E23" s="149">
        <f t="shared" ref="E23:O23" si="4">SUM(E19:E22)</f>
        <v>1172</v>
      </c>
      <c r="F23" s="149">
        <f t="shared" si="4"/>
        <v>1075</v>
      </c>
      <c r="G23" s="149">
        <f t="shared" si="4"/>
        <v>841</v>
      </c>
      <c r="H23" s="149">
        <f t="shared" si="4"/>
        <v>1768</v>
      </c>
      <c r="I23" s="149">
        <f t="shared" ref="I23" si="5">SUM(I19:I22)</f>
        <v>4856</v>
      </c>
      <c r="J23" s="149">
        <f t="shared" si="4"/>
        <v>1324</v>
      </c>
      <c r="K23" s="149">
        <f t="shared" si="4"/>
        <v>1050</v>
      </c>
      <c r="L23" s="149">
        <f t="shared" si="4"/>
        <v>691</v>
      </c>
      <c r="M23" s="149">
        <f t="shared" si="4"/>
        <v>1518</v>
      </c>
      <c r="N23" s="149">
        <f t="shared" si="4"/>
        <v>4583</v>
      </c>
      <c r="O23" s="149">
        <f t="shared" si="4"/>
        <v>1111</v>
      </c>
      <c r="P23" s="149">
        <f t="shared" ref="P23:Q23" si="6">SUM(P19:P22)</f>
        <v>970</v>
      </c>
      <c r="Q23" s="149">
        <f t="shared" si="6"/>
        <v>753</v>
      </c>
      <c r="R23" s="149">
        <f t="shared" ref="R23" si="7">SUM(R19:R22)</f>
        <v>1575</v>
      </c>
      <c r="S23" s="149">
        <f t="shared" ref="S23" si="8">SUM(S19:S22)</f>
        <v>4408</v>
      </c>
    </row>
    <row r="24" spans="2:19" s="131" customFormat="1">
      <c r="E24" s="135"/>
      <c r="F24" s="135"/>
      <c r="G24" s="135"/>
      <c r="H24" s="135"/>
      <c r="I24" s="135"/>
      <c r="J24" s="135"/>
      <c r="K24" s="135"/>
      <c r="L24" s="135"/>
      <c r="M24" s="135"/>
      <c r="N24" s="135"/>
      <c r="O24" s="135"/>
      <c r="P24" s="135"/>
      <c r="Q24" s="135"/>
      <c r="R24" s="135"/>
      <c r="S24" s="135"/>
    </row>
    <row r="25" spans="2:19" ht="13.5">
      <c r="B25" s="140" t="s">
        <v>143</v>
      </c>
      <c r="C25" s="131"/>
      <c r="D25" s="131"/>
      <c r="E25" s="135"/>
      <c r="F25" s="135"/>
      <c r="G25" s="135"/>
      <c r="H25" s="135"/>
      <c r="I25" s="135"/>
      <c r="J25" s="135"/>
      <c r="K25" s="135"/>
      <c r="L25" s="135"/>
      <c r="M25" s="135"/>
      <c r="N25" s="135"/>
      <c r="O25" s="135"/>
      <c r="P25" s="135"/>
      <c r="Q25" s="135"/>
      <c r="R25" s="135"/>
      <c r="S25" s="135"/>
    </row>
    <row r="26" spans="2:19" s="131" customFormat="1" ht="12" customHeight="1">
      <c r="B26" s="131" t="s">
        <v>79</v>
      </c>
      <c r="E26" s="144"/>
      <c r="F26" s="144"/>
      <c r="G26" s="144"/>
      <c r="H26" s="144"/>
      <c r="I26" s="144"/>
      <c r="J26" s="144"/>
      <c r="K26" s="144"/>
      <c r="L26" s="144"/>
      <c r="M26" s="144"/>
      <c r="N26" s="144"/>
      <c r="O26" s="144"/>
      <c r="P26" s="144"/>
      <c r="Q26" s="144"/>
      <c r="R26" s="144"/>
      <c r="S26" s="144"/>
    </row>
    <row r="27" spans="2:19" s="131" customFormat="1" ht="12" customHeight="1">
      <c r="C27" s="131" t="s">
        <v>246</v>
      </c>
      <c r="E27" s="135">
        <f t="shared" ref="E27:S28" si="9">E41-E10</f>
        <v>-6</v>
      </c>
      <c r="F27" s="135">
        <f t="shared" si="9"/>
        <v>-21</v>
      </c>
      <c r="G27" s="135">
        <f t="shared" si="9"/>
        <v>119</v>
      </c>
      <c r="H27" s="135">
        <f t="shared" si="9"/>
        <v>-8</v>
      </c>
      <c r="I27" s="135">
        <f t="shared" ref="I27" si="10">I41-I10</f>
        <v>85</v>
      </c>
      <c r="J27" s="135">
        <f t="shared" si="9"/>
        <v>-47</v>
      </c>
      <c r="K27" s="135">
        <f t="shared" si="9"/>
        <v>-39</v>
      </c>
      <c r="L27" s="135">
        <f t="shared" si="9"/>
        <v>-24</v>
      </c>
      <c r="M27" s="135">
        <f t="shared" si="9"/>
        <v>3</v>
      </c>
      <c r="N27" s="135">
        <f t="shared" si="9"/>
        <v>-107</v>
      </c>
      <c r="O27" s="135">
        <f t="shared" si="9"/>
        <v>26</v>
      </c>
      <c r="P27" s="135">
        <f t="shared" si="9"/>
        <v>6</v>
      </c>
      <c r="Q27" s="135">
        <f t="shared" si="9"/>
        <v>4</v>
      </c>
      <c r="R27" s="135">
        <f t="shared" si="9"/>
        <v>132</v>
      </c>
      <c r="S27" s="135">
        <f t="shared" si="9"/>
        <v>168</v>
      </c>
    </row>
    <row r="28" spans="2:19" s="131" customFormat="1" ht="12" customHeight="1">
      <c r="C28" s="131" t="s">
        <v>207</v>
      </c>
      <c r="E28" s="135">
        <f t="shared" ref="E28:R31" si="11">E42-E11</f>
        <v>-22</v>
      </c>
      <c r="F28" s="135">
        <f t="shared" si="11"/>
        <v>314</v>
      </c>
      <c r="G28" s="135">
        <f t="shared" si="11"/>
        <v>-165</v>
      </c>
      <c r="H28" s="135">
        <f t="shared" si="11"/>
        <v>-89</v>
      </c>
      <c r="I28" s="135">
        <f t="shared" ref="I28" si="12">I42-I11</f>
        <v>37</v>
      </c>
      <c r="J28" s="135">
        <f t="shared" si="11"/>
        <v>28</v>
      </c>
      <c r="K28" s="135">
        <f t="shared" si="11"/>
        <v>-57</v>
      </c>
      <c r="L28" s="135">
        <f t="shared" si="11"/>
        <v>-38</v>
      </c>
      <c r="M28" s="135">
        <f t="shared" si="11"/>
        <v>45</v>
      </c>
      <c r="N28" s="135">
        <f t="shared" si="9"/>
        <v>-22</v>
      </c>
      <c r="O28" s="135">
        <f t="shared" si="11"/>
        <v>139</v>
      </c>
      <c r="P28" s="135">
        <f t="shared" si="11"/>
        <v>-51</v>
      </c>
      <c r="Q28" s="135">
        <f t="shared" si="11"/>
        <v>-69</v>
      </c>
      <c r="R28" s="135">
        <f t="shared" si="11"/>
        <v>23</v>
      </c>
      <c r="S28" s="135">
        <f t="shared" si="9"/>
        <v>41</v>
      </c>
    </row>
    <row r="29" spans="2:19" s="131" customFormat="1" ht="12" customHeight="1">
      <c r="E29" s="135"/>
      <c r="F29" s="135"/>
      <c r="G29" s="135"/>
      <c r="H29" s="135"/>
      <c r="I29" s="135"/>
      <c r="J29" s="135"/>
      <c r="K29" s="135"/>
      <c r="L29" s="135"/>
      <c r="M29" s="135"/>
      <c r="N29" s="135"/>
      <c r="O29" s="135"/>
      <c r="P29" s="135"/>
      <c r="Q29" s="135"/>
      <c r="R29" s="135"/>
      <c r="S29" s="135"/>
    </row>
    <row r="30" spans="2:19" ht="12" customHeight="1">
      <c r="B30" s="131"/>
      <c r="C30" s="131"/>
      <c r="D30" s="131" t="s">
        <v>270</v>
      </c>
      <c r="E30" s="135">
        <f t="shared" ref="E30" si="13">E44-E13</f>
        <v>0</v>
      </c>
      <c r="F30" s="135">
        <f t="shared" ref="F30" si="14">F44-F13</f>
        <v>0</v>
      </c>
      <c r="G30" s="135">
        <f t="shared" ref="G30" si="15">G44-G13</f>
        <v>0</v>
      </c>
      <c r="H30" s="135">
        <f t="shared" si="11"/>
        <v>16</v>
      </c>
      <c r="I30" s="135">
        <f t="shared" ref="I30:R30" si="16">I44-I13</f>
        <v>16</v>
      </c>
      <c r="J30" s="135">
        <f t="shared" si="16"/>
        <v>-4</v>
      </c>
      <c r="K30" s="135">
        <f t="shared" si="16"/>
        <v>-4</v>
      </c>
      <c r="L30" s="135">
        <f t="shared" si="16"/>
        <v>-2</v>
      </c>
      <c r="M30" s="135">
        <f t="shared" si="16"/>
        <v>222</v>
      </c>
      <c r="N30" s="135">
        <f t="shared" ref="N30" si="17">N44-N13</f>
        <v>213</v>
      </c>
      <c r="O30" s="135">
        <f t="shared" si="16"/>
        <v>-76</v>
      </c>
      <c r="P30" s="135">
        <f t="shared" si="16"/>
        <v>-70</v>
      </c>
      <c r="Q30" s="135">
        <f t="shared" si="16"/>
        <v>359</v>
      </c>
      <c r="R30" s="135">
        <f t="shared" si="16"/>
        <v>263</v>
      </c>
      <c r="S30" s="135">
        <f t="shared" ref="S30" si="18">S44-S13</f>
        <v>477</v>
      </c>
    </row>
    <row r="31" spans="2:19" ht="12" customHeight="1">
      <c r="B31" s="131"/>
      <c r="C31" s="131"/>
      <c r="D31" s="131" t="s">
        <v>269</v>
      </c>
      <c r="E31" s="135">
        <f t="shared" ref="E31" si="19">E45-E14</f>
        <v>-554</v>
      </c>
      <c r="F31" s="135">
        <f t="shared" ref="F31" si="20">F45-F14</f>
        <v>-311</v>
      </c>
      <c r="G31" s="135">
        <f t="shared" ref="G31" si="21">G45-G14</f>
        <v>-44</v>
      </c>
      <c r="H31" s="135">
        <f t="shared" si="11"/>
        <v>908</v>
      </c>
      <c r="I31" s="135">
        <f t="shared" ref="I31:R31" si="22">I45-I14</f>
        <v>-1</v>
      </c>
      <c r="J31" s="135">
        <f t="shared" si="22"/>
        <v>-497</v>
      </c>
      <c r="K31" s="135">
        <f t="shared" si="22"/>
        <v>-342</v>
      </c>
      <c r="L31" s="135">
        <f t="shared" si="22"/>
        <v>30</v>
      </c>
      <c r="M31" s="135">
        <f t="shared" si="22"/>
        <v>484</v>
      </c>
      <c r="N31" s="135">
        <f t="shared" ref="N31" si="23">N45-N14</f>
        <v>-324</v>
      </c>
      <c r="O31" s="135">
        <f t="shared" si="22"/>
        <v>-428</v>
      </c>
      <c r="P31" s="135">
        <f t="shared" si="22"/>
        <v>-208</v>
      </c>
      <c r="Q31" s="135">
        <f t="shared" si="22"/>
        <v>123</v>
      </c>
      <c r="R31" s="135">
        <f t="shared" si="22"/>
        <v>219</v>
      </c>
      <c r="S31" s="135">
        <f t="shared" ref="S31" si="24">S45-S14</f>
        <v>-295</v>
      </c>
    </row>
    <row r="32" spans="2:19" ht="6.75" customHeight="1">
      <c r="B32" s="131"/>
      <c r="C32" s="131"/>
      <c r="D32" s="131"/>
      <c r="E32" s="135"/>
      <c r="F32" s="135"/>
      <c r="G32" s="135"/>
      <c r="H32" s="135"/>
      <c r="I32" s="135"/>
      <c r="J32" s="135"/>
      <c r="K32" s="135"/>
      <c r="L32" s="135"/>
      <c r="M32" s="135"/>
      <c r="N32" s="135"/>
      <c r="O32" s="135"/>
      <c r="P32" s="135"/>
      <c r="Q32" s="135"/>
      <c r="R32" s="135"/>
      <c r="S32" s="135"/>
    </row>
    <row r="33" spans="2:20">
      <c r="B33" s="131"/>
      <c r="C33" s="131" t="s">
        <v>165</v>
      </c>
      <c r="D33" s="131"/>
      <c r="E33" s="149">
        <f t="shared" ref="E33:S33" si="25">E30+E31</f>
        <v>-554</v>
      </c>
      <c r="F33" s="149">
        <f t="shared" si="25"/>
        <v>-311</v>
      </c>
      <c r="G33" s="149">
        <f t="shared" si="25"/>
        <v>-44</v>
      </c>
      <c r="H33" s="149">
        <f t="shared" si="25"/>
        <v>924</v>
      </c>
      <c r="I33" s="149">
        <f t="shared" ref="I33" si="26">I30+I31</f>
        <v>15</v>
      </c>
      <c r="J33" s="149">
        <f t="shared" si="25"/>
        <v>-501</v>
      </c>
      <c r="K33" s="149">
        <f t="shared" si="25"/>
        <v>-346</v>
      </c>
      <c r="L33" s="149">
        <f t="shared" si="25"/>
        <v>28</v>
      </c>
      <c r="M33" s="149">
        <f t="shared" si="25"/>
        <v>706</v>
      </c>
      <c r="N33" s="149">
        <f t="shared" si="25"/>
        <v>-111</v>
      </c>
      <c r="O33" s="149">
        <f t="shared" si="25"/>
        <v>-504</v>
      </c>
      <c r="P33" s="149">
        <f t="shared" si="25"/>
        <v>-278</v>
      </c>
      <c r="Q33" s="149">
        <f t="shared" si="25"/>
        <v>482</v>
      </c>
      <c r="R33" s="149">
        <f t="shared" si="25"/>
        <v>482</v>
      </c>
      <c r="S33" s="149">
        <f t="shared" si="25"/>
        <v>182</v>
      </c>
    </row>
    <row r="34" spans="2:20">
      <c r="B34" s="131"/>
      <c r="C34" s="131"/>
      <c r="D34" s="131"/>
      <c r="E34" s="135"/>
      <c r="F34" s="135"/>
      <c r="G34" s="135"/>
      <c r="H34" s="135"/>
      <c r="I34" s="135"/>
      <c r="J34" s="135"/>
      <c r="K34" s="135"/>
      <c r="L34" s="135"/>
      <c r="M34" s="135"/>
      <c r="N34" s="135"/>
      <c r="O34" s="135"/>
      <c r="P34" s="135"/>
      <c r="Q34" s="135"/>
      <c r="R34" s="135"/>
      <c r="S34" s="135"/>
    </row>
    <row r="35" spans="2:20" s="131" customFormat="1" ht="13.5">
      <c r="C35" s="131" t="s">
        <v>249</v>
      </c>
      <c r="D35" s="197"/>
      <c r="E35" s="137">
        <f t="shared" ref="E35:S35" si="27">E49-E18</f>
        <v>-3</v>
      </c>
      <c r="F35" s="137">
        <f t="shared" si="27"/>
        <v>-3</v>
      </c>
      <c r="G35" s="137">
        <f t="shared" si="27"/>
        <v>0</v>
      </c>
      <c r="H35" s="137">
        <f t="shared" si="27"/>
        <v>0</v>
      </c>
      <c r="I35" s="137">
        <f t="shared" ref="I35" si="28">I49-I18</f>
        <v>-6</v>
      </c>
      <c r="J35" s="137">
        <f t="shared" si="27"/>
        <v>0</v>
      </c>
      <c r="K35" s="137">
        <f t="shared" si="27"/>
        <v>0</v>
      </c>
      <c r="L35" s="137">
        <f t="shared" si="27"/>
        <v>0</v>
      </c>
      <c r="M35" s="137">
        <f t="shared" si="27"/>
        <v>0</v>
      </c>
      <c r="N35" s="137">
        <f t="shared" si="27"/>
        <v>-1</v>
      </c>
      <c r="O35" s="137">
        <f t="shared" si="27"/>
        <v>0</v>
      </c>
      <c r="P35" s="137">
        <f t="shared" si="27"/>
        <v>11</v>
      </c>
      <c r="Q35" s="137">
        <f t="shared" si="27"/>
        <v>0</v>
      </c>
      <c r="R35" s="137">
        <f t="shared" si="27"/>
        <v>1</v>
      </c>
      <c r="S35" s="137">
        <f t="shared" si="27"/>
        <v>14</v>
      </c>
    </row>
    <row r="36" spans="2:20" s="131" customFormat="1">
      <c r="C36" s="131" t="s">
        <v>83</v>
      </c>
      <c r="E36" s="137">
        <f t="shared" ref="E36:S36" si="29">E27+E28+E33+E35</f>
        <v>-585</v>
      </c>
      <c r="F36" s="137">
        <f t="shared" si="29"/>
        <v>-21</v>
      </c>
      <c r="G36" s="137">
        <f t="shared" si="29"/>
        <v>-90</v>
      </c>
      <c r="H36" s="137">
        <f t="shared" si="29"/>
        <v>827</v>
      </c>
      <c r="I36" s="137">
        <f t="shared" ref="I36" si="30">I27+I28+I33+I35</f>
        <v>131</v>
      </c>
      <c r="J36" s="137">
        <f t="shared" si="29"/>
        <v>-520</v>
      </c>
      <c r="K36" s="137">
        <f t="shared" si="29"/>
        <v>-442</v>
      </c>
      <c r="L36" s="137">
        <f t="shared" si="29"/>
        <v>-34</v>
      </c>
      <c r="M36" s="137">
        <f t="shared" si="29"/>
        <v>754</v>
      </c>
      <c r="N36" s="137">
        <f t="shared" si="29"/>
        <v>-241</v>
      </c>
      <c r="O36" s="137">
        <f t="shared" si="29"/>
        <v>-339</v>
      </c>
      <c r="P36" s="137">
        <f t="shared" si="29"/>
        <v>-312</v>
      </c>
      <c r="Q36" s="137">
        <f t="shared" si="29"/>
        <v>417</v>
      </c>
      <c r="R36" s="137">
        <f t="shared" si="29"/>
        <v>638</v>
      </c>
      <c r="S36" s="137">
        <f t="shared" si="29"/>
        <v>405</v>
      </c>
    </row>
    <row r="37" spans="2:20" s="131" customFormat="1" ht="4.5" customHeight="1">
      <c r="E37" s="135"/>
      <c r="F37" s="135"/>
      <c r="G37" s="135"/>
      <c r="H37" s="135"/>
      <c r="I37" s="135"/>
      <c r="J37" s="135"/>
      <c r="K37" s="135"/>
      <c r="L37" s="135"/>
      <c r="M37" s="135"/>
      <c r="N37" s="135"/>
      <c r="O37" s="135"/>
      <c r="P37" s="135"/>
      <c r="Q37" s="135"/>
      <c r="R37" s="135"/>
      <c r="S37" s="135"/>
    </row>
    <row r="38" spans="2:20" s="131" customFormat="1">
      <c r="E38" s="139"/>
      <c r="F38" s="139"/>
      <c r="G38" s="139"/>
      <c r="H38" s="139"/>
      <c r="I38" s="139"/>
      <c r="J38" s="139"/>
      <c r="K38" s="139"/>
      <c r="L38" s="139"/>
      <c r="M38" s="139"/>
      <c r="N38" s="139"/>
      <c r="O38" s="139"/>
      <c r="P38" s="139"/>
      <c r="Q38" s="139"/>
      <c r="R38" s="139"/>
      <c r="S38" s="139"/>
    </row>
    <row r="39" spans="2:20">
      <c r="B39" s="140" t="s">
        <v>84</v>
      </c>
      <c r="C39" s="131"/>
      <c r="D39" s="131"/>
      <c r="E39" s="136"/>
      <c r="F39" s="136"/>
      <c r="G39" s="136"/>
      <c r="H39" s="136"/>
      <c r="I39" s="136"/>
      <c r="J39" s="136"/>
      <c r="K39" s="136"/>
      <c r="L39" s="136"/>
      <c r="M39" s="136"/>
      <c r="N39" s="136"/>
      <c r="O39" s="136"/>
      <c r="P39" s="136"/>
      <c r="Q39" s="136"/>
      <c r="R39" s="136"/>
      <c r="S39" s="136"/>
    </row>
    <row r="40" spans="2:20" s="131" customFormat="1" ht="12" customHeight="1">
      <c r="B40" s="131" t="s">
        <v>79</v>
      </c>
      <c r="E40" s="136"/>
      <c r="F40" s="136"/>
      <c r="G40" s="136"/>
      <c r="H40" s="136"/>
      <c r="I40" s="136"/>
      <c r="J40" s="136"/>
      <c r="K40" s="136"/>
      <c r="L40" s="136"/>
      <c r="M40" s="136"/>
      <c r="N40" s="136"/>
      <c r="O40" s="136"/>
      <c r="P40" s="136"/>
      <c r="Q40" s="136"/>
      <c r="R40" s="136"/>
      <c r="S40" s="136"/>
    </row>
    <row r="41" spans="2:20" s="131" customFormat="1" ht="12" customHeight="1">
      <c r="C41" s="131" t="s">
        <v>246</v>
      </c>
      <c r="E41" s="135">
        <v>250</v>
      </c>
      <c r="F41" s="135">
        <v>199</v>
      </c>
      <c r="G41" s="135">
        <v>345</v>
      </c>
      <c r="H41" s="135">
        <v>277</v>
      </c>
      <c r="I41" s="135">
        <v>1071</v>
      </c>
      <c r="J41" s="135">
        <v>228</v>
      </c>
      <c r="K41" s="135">
        <v>194</v>
      </c>
      <c r="L41" s="135">
        <v>181</v>
      </c>
      <c r="M41" s="135">
        <v>201</v>
      </c>
      <c r="N41" s="135">
        <v>805</v>
      </c>
      <c r="O41" s="135">
        <v>227</v>
      </c>
      <c r="P41" s="135">
        <v>201</v>
      </c>
      <c r="Q41" s="135">
        <v>209</v>
      </c>
      <c r="R41" s="135">
        <v>398</v>
      </c>
      <c r="S41" s="135">
        <v>1035</v>
      </c>
    </row>
    <row r="42" spans="2:20" s="131" customFormat="1" ht="12" customHeight="1">
      <c r="C42" s="131" t="s">
        <v>207</v>
      </c>
      <c r="E42" s="135">
        <v>25</v>
      </c>
      <c r="F42" s="135">
        <v>465</v>
      </c>
      <c r="G42" s="135">
        <v>107</v>
      </c>
      <c r="H42" s="135">
        <v>116</v>
      </c>
      <c r="I42" s="135">
        <v>712</v>
      </c>
      <c r="J42" s="135">
        <v>121</v>
      </c>
      <c r="K42" s="135">
        <v>43</v>
      </c>
      <c r="L42" s="135">
        <v>41</v>
      </c>
      <c r="M42" s="135">
        <v>111</v>
      </c>
      <c r="N42" s="135">
        <v>318</v>
      </c>
      <c r="O42" s="135">
        <v>239</v>
      </c>
      <c r="P42" s="135">
        <v>131</v>
      </c>
      <c r="Q42" s="135">
        <v>96</v>
      </c>
      <c r="R42" s="135">
        <v>127</v>
      </c>
      <c r="S42" s="135">
        <v>592</v>
      </c>
    </row>
    <row r="43" spans="2:20" s="131" customFormat="1" ht="12" customHeight="1">
      <c r="E43" s="135"/>
      <c r="F43" s="135"/>
      <c r="G43" s="135"/>
      <c r="H43" s="135"/>
      <c r="I43" s="135"/>
      <c r="J43" s="135"/>
      <c r="K43" s="135"/>
      <c r="L43" s="135"/>
      <c r="M43" s="135"/>
      <c r="N43" s="135"/>
      <c r="O43" s="135"/>
      <c r="P43" s="135"/>
      <c r="Q43" s="135"/>
      <c r="R43" s="135"/>
      <c r="S43" s="135"/>
    </row>
    <row r="44" spans="2:20" ht="12" customHeight="1">
      <c r="B44" s="131"/>
      <c r="C44" s="131"/>
      <c r="D44" s="131" t="s">
        <v>270</v>
      </c>
      <c r="E44" s="135">
        <v>0</v>
      </c>
      <c r="F44" s="135">
        <v>0</v>
      </c>
      <c r="G44" s="135">
        <v>0</v>
      </c>
      <c r="H44" s="135">
        <v>32</v>
      </c>
      <c r="I44" s="135">
        <v>32</v>
      </c>
      <c r="J44" s="135">
        <v>3</v>
      </c>
      <c r="K44" s="135">
        <v>0</v>
      </c>
      <c r="L44" s="135">
        <v>1</v>
      </c>
      <c r="M44" s="135">
        <v>301</v>
      </c>
      <c r="N44" s="135">
        <v>305</v>
      </c>
      <c r="O44" s="135">
        <v>32</v>
      </c>
      <c r="P44" s="135">
        <v>67</v>
      </c>
      <c r="Q44" s="135">
        <v>468</v>
      </c>
      <c r="R44" s="135">
        <v>630</v>
      </c>
      <c r="S44" s="135">
        <v>1197</v>
      </c>
    </row>
    <row r="45" spans="2:20" ht="12" customHeight="1">
      <c r="B45" s="131"/>
      <c r="C45" s="131"/>
      <c r="D45" s="131" t="s">
        <v>269</v>
      </c>
      <c r="E45" s="135">
        <v>134</v>
      </c>
      <c r="F45" s="135">
        <v>203</v>
      </c>
      <c r="G45" s="135">
        <v>183</v>
      </c>
      <c r="H45" s="135">
        <v>1648</v>
      </c>
      <c r="I45" s="135">
        <v>2169</v>
      </c>
      <c r="J45" s="135">
        <v>245</v>
      </c>
      <c r="K45" s="135">
        <v>244</v>
      </c>
      <c r="L45" s="135">
        <v>323</v>
      </c>
      <c r="M45" s="135">
        <v>1150</v>
      </c>
      <c r="N45" s="135">
        <v>1963</v>
      </c>
      <c r="O45" s="135">
        <v>118</v>
      </c>
      <c r="P45" s="135">
        <v>134</v>
      </c>
      <c r="Q45" s="135">
        <v>284</v>
      </c>
      <c r="R45" s="135">
        <v>599</v>
      </c>
      <c r="S45" s="135">
        <v>1135</v>
      </c>
    </row>
    <row r="46" spans="2:20" s="131" customFormat="1" ht="6.75" customHeight="1">
      <c r="E46" s="135"/>
      <c r="F46" s="135"/>
      <c r="G46" s="135"/>
      <c r="H46" s="135"/>
      <c r="I46" s="135"/>
      <c r="J46" s="135"/>
      <c r="K46" s="135"/>
      <c r="L46" s="135"/>
      <c r="M46" s="135"/>
      <c r="N46" s="135"/>
      <c r="O46" s="135"/>
      <c r="P46" s="135"/>
      <c r="Q46" s="135"/>
      <c r="R46" s="135"/>
      <c r="S46" s="135"/>
    </row>
    <row r="47" spans="2:20" s="131" customFormat="1">
      <c r="C47" s="131" t="s">
        <v>165</v>
      </c>
      <c r="E47" s="149">
        <f t="shared" ref="E47:S47" si="31">E44+E45</f>
        <v>134</v>
      </c>
      <c r="F47" s="149">
        <f t="shared" si="31"/>
        <v>203</v>
      </c>
      <c r="G47" s="149">
        <f t="shared" si="31"/>
        <v>183</v>
      </c>
      <c r="H47" s="149">
        <f t="shared" si="31"/>
        <v>1680</v>
      </c>
      <c r="I47" s="149">
        <f t="shared" ref="I47" si="32">I44+I45</f>
        <v>2201</v>
      </c>
      <c r="J47" s="149">
        <f t="shared" si="31"/>
        <v>248</v>
      </c>
      <c r="K47" s="149">
        <f t="shared" si="31"/>
        <v>244</v>
      </c>
      <c r="L47" s="149">
        <f t="shared" si="31"/>
        <v>324</v>
      </c>
      <c r="M47" s="149">
        <f t="shared" si="31"/>
        <v>1451</v>
      </c>
      <c r="N47" s="149">
        <f t="shared" si="31"/>
        <v>2268</v>
      </c>
      <c r="O47" s="149">
        <f t="shared" si="31"/>
        <v>150</v>
      </c>
      <c r="P47" s="149">
        <f t="shared" si="31"/>
        <v>201</v>
      </c>
      <c r="Q47" s="149">
        <f t="shared" si="31"/>
        <v>752</v>
      </c>
      <c r="R47" s="149">
        <f t="shared" si="31"/>
        <v>1229</v>
      </c>
      <c r="S47" s="149">
        <f t="shared" si="31"/>
        <v>2332</v>
      </c>
    </row>
    <row r="48" spans="2:20" s="131" customFormat="1">
      <c r="E48" s="135"/>
      <c r="F48" s="135"/>
      <c r="G48" s="135"/>
      <c r="H48" s="135"/>
      <c r="I48" s="135"/>
      <c r="J48" s="135"/>
      <c r="K48" s="135"/>
      <c r="L48" s="135"/>
      <c r="M48" s="135"/>
      <c r="N48" s="135"/>
      <c r="O48" s="135"/>
      <c r="P48" s="135"/>
      <c r="Q48" s="135"/>
      <c r="R48" s="135"/>
      <c r="S48" s="135"/>
      <c r="T48" s="135"/>
    </row>
    <row r="49" spans="2:20" s="131" customFormat="1" ht="13.5">
      <c r="C49" s="131" t="s">
        <v>249</v>
      </c>
      <c r="D49" s="197"/>
      <c r="E49" s="143">
        <v>113</v>
      </c>
      <c r="F49" s="143">
        <v>140</v>
      </c>
      <c r="G49" s="143">
        <v>62</v>
      </c>
      <c r="H49" s="143">
        <v>382</v>
      </c>
      <c r="I49" s="143">
        <v>697</v>
      </c>
      <c r="J49" s="143">
        <v>156</v>
      </c>
      <c r="K49" s="143">
        <v>90</v>
      </c>
      <c r="L49" s="143">
        <v>55</v>
      </c>
      <c r="M49" s="143">
        <v>329</v>
      </c>
      <c r="N49" s="143">
        <v>628</v>
      </c>
      <c r="O49" s="143">
        <v>83</v>
      </c>
      <c r="P49" s="143">
        <v>59</v>
      </c>
      <c r="Q49" s="143">
        <v>35</v>
      </c>
      <c r="R49" s="143">
        <v>269</v>
      </c>
      <c r="S49" s="143">
        <v>447</v>
      </c>
    </row>
    <row r="50" spans="2:20" s="131" customFormat="1">
      <c r="C50" s="131" t="s">
        <v>85</v>
      </c>
      <c r="E50" s="149">
        <f t="shared" ref="E50:S50" si="33">E41+E42+E47+E49</f>
        <v>522</v>
      </c>
      <c r="F50" s="149">
        <f t="shared" si="33"/>
        <v>1007</v>
      </c>
      <c r="G50" s="149">
        <f t="shared" si="33"/>
        <v>697</v>
      </c>
      <c r="H50" s="149">
        <f t="shared" si="33"/>
        <v>2455</v>
      </c>
      <c r="I50" s="149">
        <f t="shared" ref="I50" si="34">I41+I42+I47+I49</f>
        <v>4681</v>
      </c>
      <c r="J50" s="149">
        <f t="shared" si="33"/>
        <v>753</v>
      </c>
      <c r="K50" s="149">
        <f t="shared" si="33"/>
        <v>571</v>
      </c>
      <c r="L50" s="149">
        <f t="shared" si="33"/>
        <v>601</v>
      </c>
      <c r="M50" s="149">
        <f t="shared" si="33"/>
        <v>2092</v>
      </c>
      <c r="N50" s="149">
        <f t="shared" si="33"/>
        <v>4019</v>
      </c>
      <c r="O50" s="149">
        <f t="shared" si="33"/>
        <v>699</v>
      </c>
      <c r="P50" s="149">
        <f t="shared" si="33"/>
        <v>592</v>
      </c>
      <c r="Q50" s="149">
        <f t="shared" si="33"/>
        <v>1092</v>
      </c>
      <c r="R50" s="149">
        <f t="shared" si="33"/>
        <v>2023</v>
      </c>
      <c r="S50" s="149">
        <f t="shared" si="33"/>
        <v>4406</v>
      </c>
    </row>
    <row r="51" spans="2:20" s="131" customFormat="1">
      <c r="E51" s="135"/>
      <c r="F51" s="135"/>
      <c r="G51" s="135"/>
      <c r="H51" s="135"/>
      <c r="I51" s="135"/>
      <c r="J51" s="135"/>
      <c r="K51" s="135"/>
      <c r="L51" s="135"/>
      <c r="M51" s="135"/>
      <c r="N51" s="135"/>
      <c r="O51" s="135"/>
      <c r="P51" s="135"/>
      <c r="Q51" s="135"/>
      <c r="R51" s="135"/>
      <c r="S51" s="135"/>
    </row>
    <row r="52" spans="2:20" s="131" customFormat="1">
      <c r="C52" s="131" t="s">
        <v>82</v>
      </c>
      <c r="E52" s="137">
        <v>65</v>
      </c>
      <c r="F52" s="137">
        <v>47</v>
      </c>
      <c r="G52" s="137">
        <v>54</v>
      </c>
      <c r="H52" s="137">
        <v>140</v>
      </c>
      <c r="I52" s="137">
        <v>306</v>
      </c>
      <c r="J52" s="137">
        <v>51</v>
      </c>
      <c r="K52" s="137">
        <v>37</v>
      </c>
      <c r="L52" s="137">
        <v>56</v>
      </c>
      <c r="M52" s="137">
        <v>180</v>
      </c>
      <c r="N52" s="137">
        <v>323</v>
      </c>
      <c r="O52" s="137">
        <v>73</v>
      </c>
      <c r="P52" s="137">
        <v>66</v>
      </c>
      <c r="Q52" s="137">
        <v>78</v>
      </c>
      <c r="R52" s="137">
        <v>190</v>
      </c>
      <c r="S52" s="137">
        <v>407</v>
      </c>
    </row>
    <row r="53" spans="2:20" s="131" customFormat="1" ht="14.25" thickBot="1">
      <c r="C53" s="131" t="s">
        <v>144</v>
      </c>
      <c r="E53" s="219">
        <f t="shared" ref="E53:O53" si="35">E50+E52</f>
        <v>587</v>
      </c>
      <c r="F53" s="164">
        <f t="shared" si="35"/>
        <v>1054</v>
      </c>
      <c r="G53" s="164">
        <f t="shared" si="35"/>
        <v>751</v>
      </c>
      <c r="H53" s="164">
        <f t="shared" si="35"/>
        <v>2595</v>
      </c>
      <c r="I53" s="164">
        <f t="shared" ref="I53" si="36">I50+I52</f>
        <v>4987</v>
      </c>
      <c r="J53" s="164">
        <f t="shared" si="35"/>
        <v>804</v>
      </c>
      <c r="K53" s="164">
        <f t="shared" si="35"/>
        <v>608</v>
      </c>
      <c r="L53" s="164">
        <f t="shared" si="35"/>
        <v>657</v>
      </c>
      <c r="M53" s="164">
        <f t="shared" si="35"/>
        <v>2272</v>
      </c>
      <c r="N53" s="164">
        <f t="shared" si="35"/>
        <v>4342</v>
      </c>
      <c r="O53" s="164">
        <f t="shared" si="35"/>
        <v>772</v>
      </c>
      <c r="P53" s="164">
        <f t="shared" ref="P53:Q53" si="37">P50+P52</f>
        <v>658</v>
      </c>
      <c r="Q53" s="164">
        <f t="shared" si="37"/>
        <v>1170</v>
      </c>
      <c r="R53" s="164">
        <f t="shared" ref="R53:S53" si="38">R50+R52</f>
        <v>2213</v>
      </c>
      <c r="S53" s="164">
        <f t="shared" si="38"/>
        <v>4813</v>
      </c>
    </row>
    <row r="54" spans="2:20" s="131" customFormat="1">
      <c r="E54" s="135"/>
      <c r="F54" s="135"/>
      <c r="G54" s="135"/>
      <c r="H54" s="135"/>
      <c r="I54" s="135"/>
      <c r="J54" s="135"/>
      <c r="K54" s="135"/>
      <c r="L54" s="135"/>
      <c r="M54" s="135"/>
      <c r="N54" s="135"/>
      <c r="O54" s="135"/>
      <c r="P54" s="135"/>
      <c r="Q54" s="135"/>
      <c r="R54" s="135"/>
      <c r="S54" s="135"/>
      <c r="T54" s="135"/>
    </row>
    <row r="55" spans="2:20">
      <c r="B55" s="131"/>
      <c r="C55" s="131"/>
      <c r="D55" s="131"/>
      <c r="E55" s="283"/>
      <c r="F55" s="283"/>
      <c r="G55" s="283"/>
      <c r="H55" s="283"/>
      <c r="I55" s="283"/>
      <c r="J55" s="283"/>
      <c r="K55" s="283"/>
      <c r="L55" s="283"/>
      <c r="M55" s="283"/>
      <c r="N55" s="283"/>
      <c r="O55" s="283"/>
      <c r="P55" s="283"/>
      <c r="Q55" s="283"/>
      <c r="R55" s="283"/>
      <c r="S55" s="283"/>
    </row>
    <row r="56" spans="2:20" ht="13.5" customHeight="1">
      <c r="B56" s="131"/>
      <c r="C56" s="306" t="s">
        <v>145</v>
      </c>
      <c r="D56" s="306"/>
      <c r="E56" s="306"/>
      <c r="F56" s="306"/>
      <c r="G56" s="306"/>
      <c r="H56" s="306"/>
      <c r="I56" s="306"/>
      <c r="J56" s="306"/>
      <c r="K56" s="306"/>
      <c r="L56" s="306"/>
      <c r="M56" s="306"/>
      <c r="N56" s="306"/>
      <c r="O56" s="306"/>
      <c r="P56" s="306"/>
      <c r="Q56" s="306"/>
      <c r="R56" s="306"/>
      <c r="S56" s="306"/>
      <c r="T56" s="306"/>
    </row>
    <row r="57" spans="2:20" ht="13.5">
      <c r="B57" s="131"/>
      <c r="C57" s="150" t="s">
        <v>146</v>
      </c>
      <c r="D57" s="131"/>
    </row>
    <row r="58" spans="2:20" s="196" customFormat="1" ht="13.5">
      <c r="B58" s="197"/>
      <c r="C58" s="286" t="s">
        <v>250</v>
      </c>
      <c r="D58" s="197"/>
    </row>
    <row r="59" spans="2:20" s="196" customFormat="1">
      <c r="B59" s="197"/>
      <c r="C59" s="197" t="s">
        <v>208</v>
      </c>
      <c r="D59" s="197"/>
    </row>
    <row r="60" spans="2:20">
      <c r="B60" s="131"/>
      <c r="C60" s="130" t="s">
        <v>251</v>
      </c>
    </row>
    <row r="61" spans="2:20">
      <c r="B61" s="131"/>
      <c r="C61" s="130" t="s">
        <v>253</v>
      </c>
    </row>
    <row r="62" spans="2:20">
      <c r="B62" s="131"/>
      <c r="C62" s="130" t="s">
        <v>254</v>
      </c>
    </row>
    <row r="63" spans="2:20">
      <c r="B63" s="131"/>
      <c r="C63" s="131" t="s">
        <v>180</v>
      </c>
      <c r="D63" s="131"/>
    </row>
    <row r="64" spans="2:20">
      <c r="B64" s="140"/>
      <c r="C64" s="146"/>
      <c r="D64" s="146"/>
    </row>
    <row r="65" spans="2:4">
      <c r="B65" s="131"/>
      <c r="C65" s="131"/>
      <c r="D65" s="131"/>
    </row>
    <row r="66" spans="2:4">
      <c r="B66" s="131"/>
      <c r="C66" s="131"/>
      <c r="D66" s="131"/>
    </row>
    <row r="67" spans="2:4">
      <c r="B67" s="131"/>
      <c r="C67" s="131"/>
      <c r="D67" s="131"/>
    </row>
    <row r="68" spans="2:4">
      <c r="B68" s="131"/>
      <c r="C68" s="131"/>
      <c r="D68" s="131"/>
    </row>
    <row r="69" spans="2:4">
      <c r="B69" s="131"/>
      <c r="C69" s="131"/>
      <c r="D69" s="131"/>
    </row>
    <row r="70" spans="2:4">
      <c r="B70" s="131"/>
      <c r="C70" s="131"/>
      <c r="D70" s="131"/>
    </row>
    <row r="71" spans="2:4">
      <c r="B71" s="131"/>
      <c r="C71" s="131"/>
      <c r="D71" s="131"/>
    </row>
    <row r="72" spans="2:4">
      <c r="B72" s="131"/>
      <c r="C72" s="131"/>
      <c r="D72" s="131"/>
    </row>
    <row r="73" spans="2:4">
      <c r="B73" s="131"/>
      <c r="C73" s="131"/>
      <c r="D73" s="131"/>
    </row>
    <row r="74" spans="2:4">
      <c r="B74" s="131"/>
      <c r="C74" s="131"/>
      <c r="D74" s="131"/>
    </row>
    <row r="75" spans="2:4">
      <c r="B75" s="131"/>
      <c r="C75" s="131"/>
      <c r="D75" s="131"/>
    </row>
    <row r="76" spans="2:4">
      <c r="B76" s="131"/>
      <c r="C76" s="131"/>
      <c r="D76" s="131"/>
    </row>
    <row r="77" spans="2:4">
      <c r="B77" s="131"/>
      <c r="C77" s="131"/>
      <c r="D77" s="131"/>
    </row>
    <row r="78" spans="2:4">
      <c r="B78" s="131"/>
      <c r="C78" s="131"/>
      <c r="D78" s="131"/>
    </row>
    <row r="79" spans="2:4">
      <c r="B79" s="131"/>
      <c r="C79" s="131"/>
      <c r="D79" s="131"/>
    </row>
    <row r="80" spans="2:4">
      <c r="B80" s="131"/>
      <c r="C80" s="131"/>
      <c r="D80" s="131"/>
    </row>
    <row r="81" spans="2:4">
      <c r="B81" s="131"/>
      <c r="C81" s="131"/>
      <c r="D81" s="131"/>
    </row>
  </sheetData>
  <mergeCells count="3">
    <mergeCell ref="B1:T1"/>
    <mergeCell ref="B2:T2"/>
    <mergeCell ref="B3:T3"/>
  </mergeCells>
  <pageMargins left="0.7" right="0.7" top="0.25" bottom="0.44" header="0.3" footer="0.3"/>
  <pageSetup scale="65" orientation="landscape" r:id="rId1"/>
  <headerFooter>
    <oddFooter>&amp;LActivision Blizzard, Inc.&amp;R&amp;P of &amp; 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view="pageBreakPreview" zoomScale="90" zoomScaleNormal="100" zoomScaleSheetLayoutView="90" workbookViewId="0">
      <pane xSplit="2" ySplit="7" topLeftCell="C8" activePane="bottomRight" state="frozen"/>
      <selection activeCell="A9" sqref="A9:R9"/>
      <selection pane="topRight" activeCell="A9" sqref="A9:R9"/>
      <selection pane="bottomLeft" activeCell="A9" sqref="A9:R9"/>
      <selection pane="bottomRight" activeCell="C8" sqref="C8"/>
    </sheetView>
  </sheetViews>
  <sheetFormatPr defaultRowHeight="12"/>
  <cols>
    <col min="1" max="1" width="2.85546875" style="60" customWidth="1"/>
    <col min="2" max="2" width="42" style="158" customWidth="1"/>
    <col min="3" max="17" width="9.140625" style="60"/>
    <col min="18" max="18" width="1.7109375" style="60" customWidth="1"/>
    <col min="19" max="16384" width="9.140625" style="60"/>
  </cols>
  <sheetData>
    <row r="1" spans="1:20" ht="15" customHeight="1">
      <c r="A1" s="355" t="s">
        <v>118</v>
      </c>
      <c r="B1" s="355"/>
      <c r="C1" s="355"/>
      <c r="D1" s="355"/>
      <c r="E1" s="355"/>
      <c r="F1" s="355"/>
      <c r="G1" s="355"/>
      <c r="H1" s="355"/>
      <c r="I1" s="355"/>
      <c r="J1" s="355"/>
      <c r="K1" s="355"/>
      <c r="L1" s="355"/>
      <c r="M1" s="355"/>
      <c r="N1" s="355"/>
      <c r="O1" s="355"/>
      <c r="P1" s="355"/>
      <c r="Q1" s="355"/>
      <c r="R1" s="355"/>
    </row>
    <row r="2" spans="1:20" ht="15" customHeight="1">
      <c r="A2" s="355" t="s">
        <v>196</v>
      </c>
      <c r="B2" s="355"/>
      <c r="C2" s="355"/>
      <c r="D2" s="355"/>
      <c r="E2" s="355"/>
      <c r="F2" s="355"/>
      <c r="G2" s="355"/>
      <c r="H2" s="355"/>
      <c r="I2" s="355"/>
      <c r="J2" s="355"/>
      <c r="K2" s="355"/>
      <c r="L2" s="355"/>
      <c r="M2" s="355"/>
      <c r="N2" s="355"/>
      <c r="O2" s="355"/>
      <c r="P2" s="355"/>
      <c r="Q2" s="355"/>
      <c r="R2" s="355"/>
    </row>
    <row r="3" spans="1:20" ht="15" customHeight="1">
      <c r="A3" s="355" t="s">
        <v>59</v>
      </c>
      <c r="B3" s="355"/>
      <c r="C3" s="355"/>
      <c r="D3" s="355"/>
      <c r="E3" s="355"/>
      <c r="F3" s="355"/>
      <c r="G3" s="355"/>
      <c r="H3" s="355"/>
      <c r="I3" s="355"/>
      <c r="J3" s="355"/>
      <c r="K3" s="355"/>
      <c r="L3" s="355"/>
      <c r="M3" s="355"/>
      <c r="N3" s="355"/>
      <c r="O3" s="355"/>
      <c r="P3" s="355"/>
      <c r="Q3" s="355"/>
      <c r="R3" s="355"/>
    </row>
    <row r="6" spans="1:20" ht="15.75" customHeight="1">
      <c r="B6" s="159"/>
      <c r="C6" s="133" t="s">
        <v>3</v>
      </c>
      <c r="D6" s="133" t="s">
        <v>4</v>
      </c>
      <c r="E6" s="133" t="s">
        <v>5</v>
      </c>
      <c r="F6" s="133" t="s">
        <v>6</v>
      </c>
      <c r="G6" s="133"/>
      <c r="H6" s="133" t="s">
        <v>3</v>
      </c>
      <c r="I6" s="133" t="s">
        <v>4</v>
      </c>
      <c r="J6" s="133" t="s">
        <v>5</v>
      </c>
      <c r="K6" s="133" t="s">
        <v>6</v>
      </c>
      <c r="L6" s="133"/>
      <c r="M6" s="133" t="s">
        <v>3</v>
      </c>
      <c r="N6" s="133" t="s">
        <v>4</v>
      </c>
      <c r="O6" s="133" t="s">
        <v>5</v>
      </c>
      <c r="P6" s="133" t="s">
        <v>6</v>
      </c>
      <c r="Q6" s="133"/>
    </row>
    <row r="7" spans="1:20" ht="12.75" thickBot="1">
      <c r="B7" s="159"/>
      <c r="C7" s="133" t="s">
        <v>183</v>
      </c>
      <c r="D7" s="133" t="s">
        <v>183</v>
      </c>
      <c r="E7" s="133" t="s">
        <v>183</v>
      </c>
      <c r="F7" s="133" t="s">
        <v>183</v>
      </c>
      <c r="G7" s="133" t="s">
        <v>183</v>
      </c>
      <c r="H7" s="133" t="s">
        <v>204</v>
      </c>
      <c r="I7" s="133" t="s">
        <v>204</v>
      </c>
      <c r="J7" s="133" t="s">
        <v>204</v>
      </c>
      <c r="K7" s="133" t="s">
        <v>204</v>
      </c>
      <c r="L7" s="133" t="s">
        <v>204</v>
      </c>
      <c r="M7" s="133" t="s">
        <v>241</v>
      </c>
      <c r="N7" s="133" t="s">
        <v>241</v>
      </c>
      <c r="O7" s="133" t="s">
        <v>241</v>
      </c>
      <c r="P7" s="133" t="s">
        <v>241</v>
      </c>
      <c r="Q7" s="133" t="s">
        <v>241</v>
      </c>
    </row>
    <row r="8" spans="1:20">
      <c r="B8" s="160" t="s">
        <v>154</v>
      </c>
      <c r="C8" s="161"/>
      <c r="D8" s="161"/>
      <c r="E8" s="161"/>
      <c r="F8" s="161"/>
      <c r="G8" s="161"/>
      <c r="H8" s="161"/>
      <c r="I8" s="161"/>
      <c r="J8" s="161"/>
      <c r="K8" s="161"/>
      <c r="L8" s="161"/>
      <c r="M8" s="161"/>
      <c r="N8" s="161"/>
      <c r="O8" s="161"/>
      <c r="P8" s="161"/>
      <c r="Q8" s="161"/>
    </row>
    <row r="9" spans="1:20">
      <c r="B9" s="162" t="s">
        <v>147</v>
      </c>
      <c r="C9" s="166">
        <v>793</v>
      </c>
      <c r="D9" s="166">
        <v>685</v>
      </c>
      <c r="E9" s="166">
        <v>357</v>
      </c>
      <c r="F9" s="166">
        <v>1177</v>
      </c>
      <c r="G9" s="166">
        <v>3013</v>
      </c>
      <c r="H9" s="166">
        <v>896</v>
      </c>
      <c r="I9" s="166">
        <v>626</v>
      </c>
      <c r="J9" s="166">
        <v>226</v>
      </c>
      <c r="K9" s="166">
        <v>953</v>
      </c>
      <c r="L9" s="166">
        <v>2701</v>
      </c>
      <c r="M9" s="166">
        <v>659</v>
      </c>
      <c r="N9" s="166">
        <v>428</v>
      </c>
      <c r="O9" s="166">
        <v>171</v>
      </c>
      <c r="P9" s="166">
        <v>846</v>
      </c>
      <c r="Q9" s="166">
        <v>2104</v>
      </c>
    </row>
    <row r="10" spans="1:20">
      <c r="B10" s="162" t="s">
        <v>148</v>
      </c>
      <c r="C10" s="235">
        <v>314</v>
      </c>
      <c r="D10" s="235">
        <v>343</v>
      </c>
      <c r="E10" s="235">
        <v>430</v>
      </c>
      <c r="F10" s="235">
        <v>451</v>
      </c>
      <c r="G10" s="235">
        <v>1537</v>
      </c>
      <c r="H10" s="235">
        <v>377</v>
      </c>
      <c r="I10" s="235">
        <v>387</v>
      </c>
      <c r="J10" s="235">
        <v>409</v>
      </c>
      <c r="K10" s="235">
        <v>385</v>
      </c>
      <c r="L10" s="235">
        <v>1559</v>
      </c>
      <c r="M10" s="235">
        <v>379</v>
      </c>
      <c r="N10" s="235">
        <v>476</v>
      </c>
      <c r="O10" s="235">
        <v>504</v>
      </c>
      <c r="P10" s="235">
        <v>539</v>
      </c>
      <c r="Q10" s="235">
        <v>1897</v>
      </c>
      <c r="R10" s="240"/>
    </row>
    <row r="11" spans="1:20">
      <c r="B11" s="162" t="s">
        <v>85</v>
      </c>
      <c r="C11" s="167">
        <f t="shared" ref="C11" si="0">+C10+C9</f>
        <v>1107</v>
      </c>
      <c r="D11" s="167">
        <f t="shared" ref="D11:E11" si="1">+D10+D9</f>
        <v>1028</v>
      </c>
      <c r="E11" s="167">
        <f t="shared" si="1"/>
        <v>787</v>
      </c>
      <c r="F11" s="167">
        <f t="shared" ref="F11:H11" si="2">+F10+F9</f>
        <v>1628</v>
      </c>
      <c r="G11" s="167">
        <f t="shared" ref="G11" si="3">+G10+G9</f>
        <v>4550</v>
      </c>
      <c r="H11" s="167">
        <f t="shared" si="2"/>
        <v>1273</v>
      </c>
      <c r="I11" s="167">
        <f t="shared" ref="I11:J11" si="4">+I10+I9</f>
        <v>1013</v>
      </c>
      <c r="J11" s="167">
        <f t="shared" si="4"/>
        <v>635</v>
      </c>
      <c r="K11" s="167">
        <f t="shared" ref="K11:M11" si="5">+K10+K9</f>
        <v>1338</v>
      </c>
      <c r="L11" s="167">
        <f t="shared" si="5"/>
        <v>4260</v>
      </c>
      <c r="M11" s="167">
        <f t="shared" si="5"/>
        <v>1038</v>
      </c>
      <c r="N11" s="167">
        <f t="shared" ref="N11:O11" si="6">+N10+N9</f>
        <v>904</v>
      </c>
      <c r="O11" s="167">
        <f t="shared" si="6"/>
        <v>675</v>
      </c>
      <c r="P11" s="167">
        <f t="shared" ref="P11:Q11" si="7">+P10+P9</f>
        <v>1385</v>
      </c>
      <c r="Q11" s="167">
        <f t="shared" si="7"/>
        <v>4001</v>
      </c>
      <c r="R11" s="240"/>
    </row>
    <row r="12" spans="1:20">
      <c r="B12" s="162"/>
      <c r="C12" s="166"/>
      <c r="D12" s="166"/>
      <c r="E12" s="166"/>
      <c r="F12" s="166"/>
      <c r="G12" s="166"/>
      <c r="H12" s="166"/>
      <c r="I12" s="166"/>
      <c r="J12" s="166"/>
      <c r="K12" s="166"/>
      <c r="L12" s="166"/>
      <c r="M12" s="166"/>
      <c r="N12" s="166"/>
      <c r="O12" s="166"/>
      <c r="P12" s="166"/>
      <c r="Q12" s="166"/>
      <c r="R12" s="266"/>
    </row>
    <row r="13" spans="1:20">
      <c r="B13" s="162" t="s">
        <v>149</v>
      </c>
      <c r="C13" s="235">
        <v>65</v>
      </c>
      <c r="D13" s="235">
        <v>47</v>
      </c>
      <c r="E13" s="235">
        <v>54</v>
      </c>
      <c r="F13" s="235">
        <v>140</v>
      </c>
      <c r="G13" s="235">
        <v>306</v>
      </c>
      <c r="H13" s="235">
        <v>51</v>
      </c>
      <c r="I13" s="235">
        <v>37</v>
      </c>
      <c r="J13" s="235">
        <v>56</v>
      </c>
      <c r="K13" s="235">
        <v>180</v>
      </c>
      <c r="L13" s="235">
        <v>323</v>
      </c>
      <c r="M13" s="235">
        <v>73</v>
      </c>
      <c r="N13" s="235">
        <v>66</v>
      </c>
      <c r="O13" s="235">
        <v>78</v>
      </c>
      <c r="P13" s="235">
        <v>190</v>
      </c>
      <c r="Q13" s="235">
        <v>407</v>
      </c>
      <c r="R13" s="240"/>
    </row>
    <row r="14" spans="1:20" ht="12.75" thickBot="1">
      <c r="B14" s="162" t="s">
        <v>74</v>
      </c>
      <c r="C14" s="236">
        <f t="shared" ref="C14" si="8">+C13+C11</f>
        <v>1172</v>
      </c>
      <c r="D14" s="236">
        <f t="shared" ref="D14:E14" si="9">+D13+D11</f>
        <v>1075</v>
      </c>
      <c r="E14" s="236">
        <f t="shared" si="9"/>
        <v>841</v>
      </c>
      <c r="F14" s="236">
        <f t="shared" ref="F14:H14" si="10">+F13+F11</f>
        <v>1768</v>
      </c>
      <c r="G14" s="236">
        <f t="shared" ref="G14" si="11">+G13+G11</f>
        <v>4856</v>
      </c>
      <c r="H14" s="236">
        <f t="shared" si="10"/>
        <v>1324</v>
      </c>
      <c r="I14" s="236">
        <f t="shared" ref="I14:J14" si="12">+I13+I11</f>
        <v>1050</v>
      </c>
      <c r="J14" s="236">
        <f t="shared" si="12"/>
        <v>691</v>
      </c>
      <c r="K14" s="236">
        <f t="shared" ref="K14:M14" si="13">+K13+K11</f>
        <v>1518</v>
      </c>
      <c r="L14" s="236">
        <f t="shared" si="13"/>
        <v>4583</v>
      </c>
      <c r="M14" s="236">
        <f t="shared" si="13"/>
        <v>1111</v>
      </c>
      <c r="N14" s="236">
        <f t="shared" ref="N14:O14" si="14">+N13+N11</f>
        <v>970</v>
      </c>
      <c r="O14" s="236">
        <f t="shared" si="14"/>
        <v>753</v>
      </c>
      <c r="P14" s="236">
        <f t="shared" ref="P14:Q14" si="15">+P13+P11</f>
        <v>1575</v>
      </c>
      <c r="Q14" s="236">
        <f t="shared" si="15"/>
        <v>4408</v>
      </c>
      <c r="R14" s="240"/>
    </row>
    <row r="15" spans="1:20">
      <c r="B15" s="162"/>
      <c r="C15" s="296"/>
      <c r="D15" s="296"/>
      <c r="E15" s="296"/>
      <c r="F15" s="296"/>
      <c r="G15" s="296"/>
      <c r="H15" s="296"/>
      <c r="I15" s="296"/>
      <c r="J15" s="296"/>
      <c r="K15" s="296"/>
      <c r="L15" s="296"/>
      <c r="M15" s="296"/>
      <c r="N15" s="296"/>
      <c r="O15" s="296"/>
      <c r="P15" s="296"/>
      <c r="Q15" s="296"/>
      <c r="R15" s="266"/>
    </row>
    <row r="16" spans="1:20">
      <c r="B16" s="160" t="s">
        <v>156</v>
      </c>
      <c r="C16" s="166"/>
      <c r="D16" s="166"/>
      <c r="E16" s="166"/>
      <c r="F16" s="166"/>
      <c r="G16" s="166"/>
      <c r="H16" s="166"/>
      <c r="I16" s="166"/>
      <c r="J16" s="166"/>
      <c r="K16" s="166"/>
      <c r="L16" s="166"/>
      <c r="M16" s="166"/>
      <c r="N16" s="166"/>
      <c r="O16" s="166"/>
      <c r="P16" s="166"/>
      <c r="Q16" s="166"/>
      <c r="R16" s="240"/>
      <c r="T16" s="240"/>
    </row>
    <row r="17" spans="2:22">
      <c r="B17" s="162" t="s">
        <v>147</v>
      </c>
      <c r="C17" s="166">
        <f t="shared" ref="C17" si="16">C22-C9</f>
        <v>-569</v>
      </c>
      <c r="D17" s="166">
        <f t="shared" ref="D17:E17" si="17">D22-D9</f>
        <v>-175</v>
      </c>
      <c r="E17" s="166">
        <f t="shared" si="17"/>
        <v>-87</v>
      </c>
      <c r="F17" s="166">
        <f t="shared" ref="F17:H17" si="18">F22-F9</f>
        <v>900</v>
      </c>
      <c r="G17" s="166">
        <f t="shared" ref="G17" si="19">G22-G9</f>
        <v>69</v>
      </c>
      <c r="H17" s="166">
        <f t="shared" si="18"/>
        <v>-572</v>
      </c>
      <c r="I17" s="166">
        <f t="shared" ref="I17:J17" si="20">I22-I9</f>
        <v>-438</v>
      </c>
      <c r="J17" s="166">
        <f t="shared" si="20"/>
        <v>-24</v>
      </c>
      <c r="K17" s="166">
        <f t="shared" ref="K17:M18" si="21">K22-K9</f>
        <v>786</v>
      </c>
      <c r="L17" s="166">
        <f t="shared" si="21"/>
        <v>-247</v>
      </c>
      <c r="M17" s="166">
        <f t="shared" si="21"/>
        <v>-487</v>
      </c>
      <c r="N17" s="166">
        <f t="shared" ref="N17:O17" si="22">N22-N9</f>
        <v>-317</v>
      </c>
      <c r="O17" s="166">
        <f t="shared" si="22"/>
        <v>416</v>
      </c>
      <c r="P17" s="166">
        <f t="shared" ref="P17:Q18" si="23">P22-P9</f>
        <v>492</v>
      </c>
      <c r="Q17" s="166">
        <f t="shared" si="23"/>
        <v>104</v>
      </c>
      <c r="R17" s="240"/>
      <c r="T17" s="240"/>
      <c r="V17" s="240"/>
    </row>
    <row r="18" spans="2:22">
      <c r="B18" s="162" t="s">
        <v>148</v>
      </c>
      <c r="C18" s="167">
        <f t="shared" ref="C18" si="24">C23-C10</f>
        <v>-16</v>
      </c>
      <c r="D18" s="167">
        <f t="shared" ref="D18:E18" si="25">D23-D10</f>
        <v>154</v>
      </c>
      <c r="E18" s="167">
        <f t="shared" si="25"/>
        <v>-3</v>
      </c>
      <c r="F18" s="167">
        <f t="shared" ref="F18:H18" si="26">F23-F10</f>
        <v>-73</v>
      </c>
      <c r="G18" s="167">
        <f t="shared" ref="G18" si="27">G23-G10</f>
        <v>62</v>
      </c>
      <c r="H18" s="167">
        <f t="shared" si="26"/>
        <v>52</v>
      </c>
      <c r="I18" s="167">
        <f t="shared" ref="I18:J18" si="28">I23-I10</f>
        <v>-4</v>
      </c>
      <c r="J18" s="167">
        <f t="shared" si="28"/>
        <v>-10</v>
      </c>
      <c r="K18" s="167">
        <f t="shared" ref="K18:M18" si="29">K23-K10</f>
        <v>-32</v>
      </c>
      <c r="L18" s="167">
        <f t="shared" si="21"/>
        <v>6</v>
      </c>
      <c r="M18" s="166">
        <f t="shared" si="29"/>
        <v>148</v>
      </c>
      <c r="N18" s="166">
        <f t="shared" ref="N18:O18" si="30">N23-N10</f>
        <v>5</v>
      </c>
      <c r="O18" s="166">
        <f t="shared" si="30"/>
        <v>1</v>
      </c>
      <c r="P18" s="166">
        <f t="shared" ref="P18" si="31">P23-P10</f>
        <v>146</v>
      </c>
      <c r="Q18" s="167">
        <f t="shared" si="23"/>
        <v>301</v>
      </c>
      <c r="R18" s="240"/>
      <c r="T18" s="240"/>
      <c r="V18" s="240"/>
    </row>
    <row r="19" spans="2:22">
      <c r="B19" s="162" t="s">
        <v>150</v>
      </c>
      <c r="C19" s="168">
        <f t="shared" ref="C19" si="32">SUM(C17:C18)</f>
        <v>-585</v>
      </c>
      <c r="D19" s="168">
        <f t="shared" ref="D19:E19" si="33">SUM(D17:D18)</f>
        <v>-21</v>
      </c>
      <c r="E19" s="168">
        <f t="shared" si="33"/>
        <v>-90</v>
      </c>
      <c r="F19" s="168">
        <f t="shared" ref="F19:H19" si="34">SUM(F17:F18)</f>
        <v>827</v>
      </c>
      <c r="G19" s="168">
        <f t="shared" ref="G19" si="35">SUM(G17:G18)</f>
        <v>131</v>
      </c>
      <c r="H19" s="168">
        <f t="shared" si="34"/>
        <v>-520</v>
      </c>
      <c r="I19" s="168">
        <f t="shared" ref="I19:J19" si="36">SUM(I17:I18)</f>
        <v>-442</v>
      </c>
      <c r="J19" s="168">
        <f t="shared" si="36"/>
        <v>-34</v>
      </c>
      <c r="K19" s="168">
        <f t="shared" ref="K19:M19" si="37">SUM(K17:K18)</f>
        <v>754</v>
      </c>
      <c r="L19" s="168">
        <f t="shared" si="37"/>
        <v>-241</v>
      </c>
      <c r="M19" s="168">
        <f t="shared" si="37"/>
        <v>-339</v>
      </c>
      <c r="N19" s="168">
        <f t="shared" ref="N19:O19" si="38">SUM(N17:N18)</f>
        <v>-312</v>
      </c>
      <c r="O19" s="168">
        <f t="shared" si="38"/>
        <v>417</v>
      </c>
      <c r="P19" s="168">
        <f t="shared" ref="P19:Q19" si="39">SUM(P17:P18)</f>
        <v>638</v>
      </c>
      <c r="Q19" s="168">
        <f t="shared" si="39"/>
        <v>405</v>
      </c>
      <c r="R19" s="240"/>
      <c r="V19" s="240"/>
    </row>
    <row r="20" spans="2:22">
      <c r="B20" s="162"/>
      <c r="C20" s="167"/>
      <c r="D20" s="167"/>
      <c r="E20" s="167"/>
      <c r="F20" s="167"/>
      <c r="G20" s="167"/>
      <c r="H20" s="167"/>
      <c r="I20" s="167"/>
      <c r="J20" s="167"/>
      <c r="K20" s="167"/>
      <c r="L20" s="167"/>
      <c r="M20" s="167"/>
      <c r="N20" s="167"/>
      <c r="O20" s="167"/>
      <c r="P20" s="167"/>
      <c r="Q20" s="167"/>
      <c r="R20" s="240"/>
    </row>
    <row r="21" spans="2:22">
      <c r="B21" s="160" t="s">
        <v>155</v>
      </c>
      <c r="C21" s="166"/>
      <c r="D21" s="166"/>
      <c r="E21" s="166"/>
      <c r="F21" s="166"/>
      <c r="G21" s="166"/>
      <c r="H21" s="166"/>
      <c r="I21" s="166"/>
      <c r="J21" s="166"/>
      <c r="K21" s="166"/>
      <c r="L21" s="166"/>
      <c r="M21" s="166"/>
      <c r="N21" s="166"/>
      <c r="O21" s="166"/>
      <c r="P21" s="166"/>
      <c r="Q21" s="166"/>
      <c r="R21" s="240"/>
    </row>
    <row r="22" spans="2:22">
      <c r="B22" s="162" t="s">
        <v>147</v>
      </c>
      <c r="C22" s="166">
        <v>224</v>
      </c>
      <c r="D22" s="166">
        <v>510</v>
      </c>
      <c r="E22" s="166">
        <v>270</v>
      </c>
      <c r="F22" s="166">
        <v>2077</v>
      </c>
      <c r="G22" s="166">
        <v>3082</v>
      </c>
      <c r="H22" s="166">
        <v>324</v>
      </c>
      <c r="I22" s="166">
        <v>188</v>
      </c>
      <c r="J22" s="166">
        <v>202</v>
      </c>
      <c r="K22" s="166">
        <v>1739</v>
      </c>
      <c r="L22" s="166">
        <v>2454</v>
      </c>
      <c r="M22" s="166">
        <v>172</v>
      </c>
      <c r="N22" s="166">
        <v>111</v>
      </c>
      <c r="O22" s="166">
        <v>587</v>
      </c>
      <c r="P22" s="166">
        <v>1338</v>
      </c>
      <c r="Q22" s="166">
        <v>2208</v>
      </c>
      <c r="R22" s="240"/>
    </row>
    <row r="23" spans="2:22">
      <c r="B23" s="162" t="s">
        <v>148</v>
      </c>
      <c r="C23" s="235">
        <v>298</v>
      </c>
      <c r="D23" s="235">
        <v>497</v>
      </c>
      <c r="E23" s="235">
        <v>427</v>
      </c>
      <c r="F23" s="235">
        <v>378</v>
      </c>
      <c r="G23" s="235">
        <v>1599</v>
      </c>
      <c r="H23" s="235">
        <v>429</v>
      </c>
      <c r="I23" s="235">
        <v>383</v>
      </c>
      <c r="J23" s="235">
        <v>399</v>
      </c>
      <c r="K23" s="235">
        <v>353</v>
      </c>
      <c r="L23" s="235">
        <v>1565</v>
      </c>
      <c r="M23" s="235">
        <v>527</v>
      </c>
      <c r="N23" s="235">
        <v>481</v>
      </c>
      <c r="O23" s="235">
        <v>505</v>
      </c>
      <c r="P23" s="235">
        <v>685</v>
      </c>
      <c r="Q23" s="235">
        <v>2198</v>
      </c>
      <c r="R23" s="240"/>
    </row>
    <row r="24" spans="2:22">
      <c r="B24" s="162" t="s">
        <v>85</v>
      </c>
      <c r="C24" s="167">
        <f t="shared" ref="C24" si="40">+C23+C22</f>
        <v>522</v>
      </c>
      <c r="D24" s="167">
        <f t="shared" ref="D24:E24" si="41">+D23+D22</f>
        <v>1007</v>
      </c>
      <c r="E24" s="167">
        <f t="shared" si="41"/>
        <v>697</v>
      </c>
      <c r="F24" s="167">
        <f t="shared" ref="F24:H24" si="42">+F23+F22</f>
        <v>2455</v>
      </c>
      <c r="G24" s="167">
        <f t="shared" ref="G24" si="43">+G23+G22</f>
        <v>4681</v>
      </c>
      <c r="H24" s="167">
        <f t="shared" si="42"/>
        <v>753</v>
      </c>
      <c r="I24" s="167">
        <f t="shared" ref="I24:J24" si="44">+I23+I22</f>
        <v>571</v>
      </c>
      <c r="J24" s="167">
        <f t="shared" si="44"/>
        <v>601</v>
      </c>
      <c r="K24" s="167">
        <f t="shared" ref="K24:M24" si="45">+K23+K22</f>
        <v>2092</v>
      </c>
      <c r="L24" s="167">
        <f t="shared" si="45"/>
        <v>4019</v>
      </c>
      <c r="M24" s="167">
        <f t="shared" si="45"/>
        <v>699</v>
      </c>
      <c r="N24" s="167">
        <f t="shared" ref="N24:O24" si="46">+N23+N22</f>
        <v>592</v>
      </c>
      <c r="O24" s="167">
        <f t="shared" si="46"/>
        <v>1092</v>
      </c>
      <c r="P24" s="167">
        <f t="shared" ref="P24:Q24" si="47">+P23+P22</f>
        <v>2023</v>
      </c>
      <c r="Q24" s="167">
        <f t="shared" si="47"/>
        <v>4406</v>
      </c>
      <c r="R24" s="240"/>
    </row>
    <row r="25" spans="2:22">
      <c r="B25" s="162"/>
      <c r="C25" s="166"/>
      <c r="D25" s="166"/>
      <c r="E25" s="166"/>
      <c r="F25" s="166"/>
      <c r="G25" s="166"/>
      <c r="H25" s="166"/>
      <c r="I25" s="166"/>
      <c r="J25" s="166"/>
      <c r="K25" s="166"/>
      <c r="L25" s="166"/>
      <c r="M25" s="166"/>
      <c r="N25" s="166"/>
      <c r="O25" s="166"/>
      <c r="P25" s="166"/>
      <c r="Q25" s="166"/>
      <c r="R25" s="266"/>
    </row>
    <row r="26" spans="2:22">
      <c r="B26" s="162" t="s">
        <v>149</v>
      </c>
      <c r="C26" s="167">
        <v>65</v>
      </c>
      <c r="D26" s="167">
        <v>47</v>
      </c>
      <c r="E26" s="167">
        <v>54</v>
      </c>
      <c r="F26" s="167">
        <v>140</v>
      </c>
      <c r="G26" s="167">
        <v>306</v>
      </c>
      <c r="H26" s="167">
        <v>51</v>
      </c>
      <c r="I26" s="167">
        <v>37</v>
      </c>
      <c r="J26" s="167">
        <v>56</v>
      </c>
      <c r="K26" s="167">
        <v>180</v>
      </c>
      <c r="L26" s="167">
        <v>323</v>
      </c>
      <c r="M26" s="167">
        <v>73</v>
      </c>
      <c r="N26" s="167">
        <v>66</v>
      </c>
      <c r="O26" s="167">
        <v>78</v>
      </c>
      <c r="P26" s="167">
        <v>190</v>
      </c>
      <c r="Q26" s="167">
        <v>407</v>
      </c>
    </row>
    <row r="27" spans="2:22" ht="12.75" thickBot="1">
      <c r="B27" s="162" t="s">
        <v>151</v>
      </c>
      <c r="C27" s="236">
        <f t="shared" ref="C27" si="48">+C26+C24</f>
        <v>587</v>
      </c>
      <c r="D27" s="236">
        <f t="shared" ref="D27:E27" si="49">+D26+D24</f>
        <v>1054</v>
      </c>
      <c r="E27" s="236">
        <f t="shared" si="49"/>
        <v>751</v>
      </c>
      <c r="F27" s="236">
        <f t="shared" ref="F27:H27" si="50">+F26+F24</f>
        <v>2595</v>
      </c>
      <c r="G27" s="236">
        <f t="shared" ref="G27" si="51">+G26+G24</f>
        <v>4987</v>
      </c>
      <c r="H27" s="236">
        <f t="shared" si="50"/>
        <v>804</v>
      </c>
      <c r="I27" s="236">
        <f t="shared" ref="I27:J27" si="52">+I26+I24</f>
        <v>608</v>
      </c>
      <c r="J27" s="236">
        <f t="shared" si="52"/>
        <v>657</v>
      </c>
      <c r="K27" s="236">
        <f t="shared" ref="K27:M27" si="53">+K26+K24</f>
        <v>2272</v>
      </c>
      <c r="L27" s="236">
        <f t="shared" si="53"/>
        <v>4342</v>
      </c>
      <c r="M27" s="236">
        <f t="shared" si="53"/>
        <v>772</v>
      </c>
      <c r="N27" s="236">
        <f t="shared" ref="N27:O27" si="54">+N26+N24</f>
        <v>658</v>
      </c>
      <c r="O27" s="236">
        <f t="shared" si="54"/>
        <v>1170</v>
      </c>
      <c r="P27" s="236">
        <f t="shared" ref="P27:Q27" si="55">+P26+P24</f>
        <v>2213</v>
      </c>
      <c r="Q27" s="236">
        <f t="shared" si="55"/>
        <v>4813</v>
      </c>
    </row>
    <row r="28" spans="2:22" ht="14.25">
      <c r="C28" s="245"/>
      <c r="D28" s="245"/>
      <c r="E28" s="245"/>
      <c r="F28" s="245"/>
      <c r="G28" s="245"/>
      <c r="H28" s="245"/>
      <c r="I28" s="245"/>
      <c r="J28" s="245"/>
      <c r="K28" s="245"/>
      <c r="L28" s="245"/>
      <c r="M28" s="245"/>
      <c r="N28" s="245"/>
      <c r="O28" s="245"/>
      <c r="P28" s="245"/>
      <c r="Q28" s="245"/>
      <c r="R28" s="266"/>
    </row>
    <row r="29" spans="2:22">
      <c r="C29" s="241"/>
      <c r="D29" s="241"/>
      <c r="E29" s="241"/>
      <c r="F29" s="241"/>
      <c r="G29" s="241"/>
      <c r="H29" s="241"/>
      <c r="I29" s="241"/>
      <c r="J29" s="241"/>
      <c r="K29" s="241"/>
      <c r="L29" s="241"/>
      <c r="M29" s="241"/>
      <c r="N29" s="241"/>
      <c r="O29" s="241"/>
      <c r="P29" s="241"/>
      <c r="Q29" s="241"/>
    </row>
    <row r="30" spans="2:22">
      <c r="B30" s="158" t="s">
        <v>152</v>
      </c>
      <c r="C30" s="247"/>
      <c r="D30" s="247"/>
      <c r="E30" s="247"/>
      <c r="F30" s="247"/>
      <c r="G30" s="247"/>
      <c r="H30" s="247"/>
      <c r="I30" s="247"/>
      <c r="J30" s="247"/>
      <c r="K30" s="247"/>
      <c r="L30" s="247"/>
      <c r="M30" s="247"/>
      <c r="N30" s="247"/>
      <c r="O30" s="247"/>
      <c r="P30" s="247"/>
      <c r="Q30" s="247"/>
    </row>
    <row r="31" spans="2:22">
      <c r="B31" s="158" t="s">
        <v>153</v>
      </c>
      <c r="U31" s="240"/>
    </row>
    <row r="32" spans="2:22">
      <c r="B32" s="158" t="s">
        <v>252</v>
      </c>
      <c r="U32" s="240"/>
    </row>
    <row r="33" spans="2:21">
      <c r="B33" s="158" t="s">
        <v>233</v>
      </c>
      <c r="U33" s="240"/>
    </row>
    <row r="34" spans="2:21">
      <c r="U34" s="240"/>
    </row>
  </sheetData>
  <mergeCells count="3">
    <mergeCell ref="A1:R1"/>
    <mergeCell ref="A2:R2"/>
    <mergeCell ref="A3:R3"/>
  </mergeCells>
  <pageMargins left="0.7" right="0.7" top="0.25" bottom="0.44" header="0.3" footer="0.3"/>
  <pageSetup scale="67" orientation="landscape" r:id="rId1"/>
  <headerFooter>
    <oddFooter>&amp;LActivision Blizzard, Inc.&amp;R&amp;P of &amp;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1"/>
  <sheetViews>
    <sheetView showGridLines="0" view="pageBreakPreview" zoomScale="90" zoomScaleNormal="100" zoomScaleSheetLayoutView="90" workbookViewId="0">
      <pane xSplit="2" ySplit="7" topLeftCell="C8" activePane="bottomRight" state="frozen"/>
      <selection activeCell="A9" sqref="A9:R9"/>
      <selection pane="topRight" activeCell="A9" sqref="A9:R9"/>
      <selection pane="bottomLeft" activeCell="A9" sqref="A9:R9"/>
      <selection pane="bottomRight" activeCell="C8" sqref="C8"/>
    </sheetView>
  </sheetViews>
  <sheetFormatPr defaultRowHeight="12"/>
  <cols>
    <col min="1" max="1" width="6.5703125" style="220" customWidth="1"/>
    <col min="2" max="2" width="45.5703125" style="220" customWidth="1"/>
    <col min="3" max="14" width="10.7109375" style="233" customWidth="1"/>
    <col min="15" max="15" width="1.7109375" style="220" customWidth="1"/>
    <col min="16" max="16384" width="9.140625" style="220"/>
  </cols>
  <sheetData>
    <row r="1" spans="1:35" collapsed="1">
      <c r="A1" s="353" t="s">
        <v>36</v>
      </c>
      <c r="B1" s="353"/>
      <c r="C1" s="353"/>
      <c r="D1" s="353"/>
      <c r="E1" s="353"/>
      <c r="F1" s="353"/>
      <c r="G1" s="353"/>
      <c r="H1" s="353"/>
      <c r="I1" s="353"/>
      <c r="J1" s="353"/>
      <c r="K1" s="353"/>
      <c r="L1" s="353"/>
      <c r="M1" s="353"/>
      <c r="N1" s="353"/>
      <c r="O1" s="353"/>
      <c r="P1" s="189"/>
      <c r="Q1" s="189"/>
      <c r="R1" s="189"/>
      <c r="S1" s="189"/>
      <c r="T1" s="189"/>
      <c r="U1" s="189"/>
      <c r="V1" s="189"/>
      <c r="W1" s="189"/>
      <c r="X1" s="189"/>
      <c r="Y1" s="189"/>
      <c r="Z1" s="189"/>
      <c r="AA1" s="189"/>
      <c r="AB1" s="189"/>
      <c r="AC1" s="189"/>
      <c r="AD1" s="189"/>
      <c r="AE1" s="189"/>
      <c r="AF1" s="189"/>
      <c r="AG1" s="189"/>
      <c r="AH1" s="189"/>
      <c r="AI1" s="189"/>
    </row>
    <row r="2" spans="1:35">
      <c r="A2" s="353" t="s">
        <v>28</v>
      </c>
      <c r="B2" s="353"/>
      <c r="C2" s="353"/>
      <c r="D2" s="353"/>
      <c r="E2" s="353"/>
      <c r="F2" s="353"/>
      <c r="G2" s="353"/>
      <c r="H2" s="353"/>
      <c r="I2" s="353"/>
      <c r="J2" s="353"/>
      <c r="K2" s="353"/>
      <c r="L2" s="353"/>
      <c r="M2" s="353"/>
      <c r="N2" s="353"/>
      <c r="O2" s="353"/>
      <c r="P2" s="189"/>
      <c r="Q2" s="189"/>
      <c r="R2" s="189"/>
      <c r="S2" s="189"/>
      <c r="T2" s="189"/>
      <c r="U2" s="189"/>
      <c r="V2" s="189"/>
      <c r="W2" s="189"/>
      <c r="X2" s="189"/>
      <c r="Y2" s="189"/>
      <c r="Z2" s="189"/>
      <c r="AA2" s="189"/>
      <c r="AB2" s="189"/>
      <c r="AC2" s="189"/>
      <c r="AD2" s="189"/>
      <c r="AE2" s="189"/>
      <c r="AF2" s="189"/>
      <c r="AG2" s="189"/>
      <c r="AH2" s="189"/>
      <c r="AI2" s="189"/>
    </row>
    <row r="3" spans="1:35">
      <c r="A3" s="353" t="s">
        <v>27</v>
      </c>
      <c r="B3" s="353"/>
      <c r="C3" s="353"/>
      <c r="D3" s="353"/>
      <c r="E3" s="353"/>
      <c r="F3" s="353"/>
      <c r="G3" s="353"/>
      <c r="H3" s="353"/>
      <c r="I3" s="353"/>
      <c r="J3" s="353"/>
      <c r="K3" s="353"/>
      <c r="L3" s="353"/>
      <c r="M3" s="353"/>
      <c r="N3" s="353"/>
      <c r="O3" s="353"/>
      <c r="P3" s="189"/>
      <c r="Q3" s="189"/>
      <c r="R3" s="189"/>
      <c r="S3" s="189"/>
      <c r="T3" s="189"/>
      <c r="U3" s="189"/>
      <c r="V3" s="189"/>
      <c r="W3" s="189"/>
      <c r="X3" s="189"/>
      <c r="Y3" s="189"/>
      <c r="Z3" s="189"/>
      <c r="AA3" s="189"/>
      <c r="AB3" s="189"/>
      <c r="AC3" s="189"/>
      <c r="AD3" s="189"/>
      <c r="AE3" s="189"/>
      <c r="AF3" s="189"/>
      <c r="AG3" s="189"/>
      <c r="AH3" s="189"/>
      <c r="AI3" s="189"/>
    </row>
    <row r="4" spans="1:35">
      <c r="A4" s="221"/>
      <c r="B4" s="222"/>
      <c r="C4" s="223"/>
      <c r="D4" s="223"/>
      <c r="E4" s="223"/>
      <c r="F4" s="223"/>
      <c r="G4" s="223"/>
      <c r="H4" s="223"/>
      <c r="I4" s="223"/>
      <c r="J4" s="223"/>
      <c r="K4" s="223"/>
      <c r="L4" s="223"/>
      <c r="M4" s="223"/>
      <c r="N4" s="223"/>
    </row>
    <row r="5" spans="1:35">
      <c r="B5" s="224"/>
      <c r="C5" s="174" t="s">
        <v>3</v>
      </c>
      <c r="D5" s="174" t="s">
        <v>4</v>
      </c>
      <c r="E5" s="174" t="s">
        <v>5</v>
      </c>
      <c r="F5" s="174" t="s">
        <v>6</v>
      </c>
      <c r="G5" s="174" t="s">
        <v>3</v>
      </c>
      <c r="H5" s="174" t="s">
        <v>4</v>
      </c>
      <c r="I5" s="174" t="s">
        <v>5</v>
      </c>
      <c r="J5" s="174" t="s">
        <v>6</v>
      </c>
      <c r="K5" s="174" t="s">
        <v>3</v>
      </c>
      <c r="L5" s="174" t="s">
        <v>4</v>
      </c>
      <c r="M5" s="174" t="s">
        <v>5</v>
      </c>
      <c r="N5" s="174" t="s">
        <v>6</v>
      </c>
    </row>
    <row r="6" spans="1:35">
      <c r="A6" s="224" t="s">
        <v>7</v>
      </c>
      <c r="B6" s="224"/>
      <c r="C6" s="175" t="s">
        <v>183</v>
      </c>
      <c r="D6" s="175" t="s">
        <v>183</v>
      </c>
      <c r="E6" s="175" t="s">
        <v>183</v>
      </c>
      <c r="F6" s="175" t="s">
        <v>183</v>
      </c>
      <c r="G6" s="175" t="s">
        <v>204</v>
      </c>
      <c r="H6" s="175" t="s">
        <v>204</v>
      </c>
      <c r="I6" s="175" t="s">
        <v>204</v>
      </c>
      <c r="J6" s="175" t="s">
        <v>204</v>
      </c>
      <c r="K6" s="175" t="s">
        <v>241</v>
      </c>
      <c r="L6" s="175" t="s">
        <v>241</v>
      </c>
      <c r="M6" s="175" t="s">
        <v>241</v>
      </c>
      <c r="N6" s="175" t="s">
        <v>241</v>
      </c>
    </row>
    <row r="7" spans="1:35" ht="5.25" customHeight="1">
      <c r="B7" s="225"/>
      <c r="C7" s="226"/>
      <c r="D7" s="226"/>
      <c r="E7" s="226"/>
      <c r="F7" s="226"/>
      <c r="G7" s="226"/>
      <c r="H7" s="226"/>
      <c r="I7" s="226"/>
      <c r="J7" s="226"/>
      <c r="K7" s="226"/>
      <c r="L7" s="226"/>
      <c r="M7" s="226"/>
      <c r="N7" s="226"/>
    </row>
    <row r="8" spans="1:35">
      <c r="B8" s="220" t="s">
        <v>14</v>
      </c>
      <c r="C8" s="226"/>
      <c r="D8" s="226"/>
      <c r="E8" s="226"/>
      <c r="F8" s="226"/>
      <c r="G8" s="226"/>
      <c r="H8" s="226"/>
      <c r="I8" s="226"/>
      <c r="J8" s="226"/>
      <c r="K8" s="226"/>
      <c r="L8" s="226"/>
      <c r="M8" s="226"/>
      <c r="N8" s="226"/>
    </row>
    <row r="9" spans="1:35">
      <c r="B9" s="220" t="s">
        <v>43</v>
      </c>
      <c r="C9" s="227">
        <v>3049</v>
      </c>
      <c r="D9" s="227">
        <v>2786</v>
      </c>
      <c r="E9" s="227">
        <v>2909</v>
      </c>
      <c r="F9" s="227">
        <v>3959</v>
      </c>
      <c r="G9" s="227">
        <v>4299</v>
      </c>
      <c r="H9" s="227">
        <v>4341</v>
      </c>
      <c r="I9" s="227">
        <v>4444</v>
      </c>
      <c r="J9" s="227">
        <v>4410</v>
      </c>
      <c r="K9" s="227">
        <v>4279</v>
      </c>
      <c r="L9" s="227">
        <v>4199</v>
      </c>
      <c r="M9" s="227">
        <v>3805</v>
      </c>
      <c r="N9" s="227">
        <v>4848</v>
      </c>
    </row>
    <row r="10" spans="1:35">
      <c r="B10" s="220" t="s">
        <v>218</v>
      </c>
      <c r="C10" s="195">
        <v>0</v>
      </c>
      <c r="D10" s="195">
        <v>0</v>
      </c>
      <c r="E10" s="195">
        <v>0</v>
      </c>
      <c r="F10" s="195">
        <v>0</v>
      </c>
      <c r="G10" s="195">
        <v>0</v>
      </c>
      <c r="H10" s="195">
        <v>0</v>
      </c>
      <c r="I10" s="195">
        <v>2282</v>
      </c>
      <c r="J10" s="195">
        <v>0</v>
      </c>
      <c r="K10" s="195">
        <v>0</v>
      </c>
      <c r="L10" s="195">
        <v>0</v>
      </c>
      <c r="M10" s="195">
        <v>0</v>
      </c>
      <c r="N10" s="195">
        <v>0</v>
      </c>
    </row>
    <row r="11" spans="1:35">
      <c r="B11" s="220" t="s">
        <v>44</v>
      </c>
      <c r="C11" s="195">
        <v>427</v>
      </c>
      <c r="D11" s="195">
        <v>406</v>
      </c>
      <c r="E11" s="195">
        <v>455</v>
      </c>
      <c r="F11" s="195">
        <v>416</v>
      </c>
      <c r="G11" s="195">
        <v>319</v>
      </c>
      <c r="H11" s="195">
        <v>205</v>
      </c>
      <c r="I11" s="195">
        <v>95</v>
      </c>
      <c r="J11" s="195">
        <v>33</v>
      </c>
      <c r="K11" s="195">
        <v>8</v>
      </c>
      <c r="L11" s="195">
        <v>5</v>
      </c>
      <c r="M11" s="195">
        <v>23</v>
      </c>
      <c r="N11" s="195">
        <v>10</v>
      </c>
    </row>
    <row r="12" spans="1:35">
      <c r="B12" s="220" t="s">
        <v>45</v>
      </c>
      <c r="C12" s="195">
        <v>103</v>
      </c>
      <c r="D12" s="195">
        <v>227</v>
      </c>
      <c r="E12" s="195">
        <v>200</v>
      </c>
      <c r="F12" s="195">
        <v>707</v>
      </c>
      <c r="G12" s="195">
        <v>237</v>
      </c>
      <c r="H12" s="195">
        <v>117</v>
      </c>
      <c r="I12" s="195">
        <v>205</v>
      </c>
      <c r="J12" s="195">
        <v>510</v>
      </c>
      <c r="K12" s="195">
        <v>219</v>
      </c>
      <c r="L12" s="195">
        <v>107</v>
      </c>
      <c r="M12" s="195">
        <v>689</v>
      </c>
      <c r="N12" s="195">
        <v>659</v>
      </c>
    </row>
    <row r="13" spans="1:35">
      <c r="B13" s="220" t="s">
        <v>185</v>
      </c>
      <c r="C13" s="195">
        <v>146</v>
      </c>
      <c r="D13" s="195">
        <v>128</v>
      </c>
      <c r="E13" s="195">
        <v>291</v>
      </c>
      <c r="F13" s="195">
        <v>209</v>
      </c>
      <c r="G13" s="195">
        <v>159</v>
      </c>
      <c r="H13" s="195">
        <v>131</v>
      </c>
      <c r="I13" s="195">
        <v>313</v>
      </c>
      <c r="J13" s="195">
        <v>171</v>
      </c>
      <c r="K13" s="195">
        <v>158</v>
      </c>
      <c r="L13" s="195">
        <v>151</v>
      </c>
      <c r="M13" s="195">
        <v>222</v>
      </c>
      <c r="N13" s="195">
        <v>123</v>
      </c>
    </row>
    <row r="14" spans="1:35">
      <c r="B14" s="220" t="s">
        <v>46</v>
      </c>
      <c r="C14" s="195">
        <v>148</v>
      </c>
      <c r="D14" s="195">
        <v>141</v>
      </c>
      <c r="E14" s="195">
        <v>164</v>
      </c>
      <c r="F14" s="195">
        <v>164</v>
      </c>
      <c r="G14" s="195">
        <v>143</v>
      </c>
      <c r="H14" s="195">
        <v>304</v>
      </c>
      <c r="I14" s="195">
        <v>347</v>
      </c>
      <c r="J14" s="195">
        <v>367</v>
      </c>
      <c r="K14" s="195">
        <v>361</v>
      </c>
      <c r="L14" s="195">
        <v>391</v>
      </c>
      <c r="M14" s="195">
        <v>445</v>
      </c>
      <c r="N14" s="195">
        <v>452</v>
      </c>
    </row>
    <row r="15" spans="1:35">
      <c r="B15" s="220" t="s">
        <v>47</v>
      </c>
      <c r="C15" s="195">
        <v>22</v>
      </c>
      <c r="D15" s="195">
        <v>8</v>
      </c>
      <c r="E15" s="195">
        <v>13</v>
      </c>
      <c r="F15" s="195">
        <v>11</v>
      </c>
      <c r="G15" s="195">
        <v>11</v>
      </c>
      <c r="H15" s="195">
        <v>11</v>
      </c>
      <c r="I15" s="195">
        <v>12</v>
      </c>
      <c r="J15" s="195">
        <v>11</v>
      </c>
      <c r="K15" s="195">
        <v>12</v>
      </c>
      <c r="L15" s="195">
        <v>3</v>
      </c>
      <c r="M15" s="195">
        <v>2</v>
      </c>
      <c r="N15" s="195">
        <v>5</v>
      </c>
    </row>
    <row r="16" spans="1:35">
      <c r="B16" s="220" t="s">
        <v>12</v>
      </c>
      <c r="C16" s="195">
        <v>445</v>
      </c>
      <c r="D16" s="195">
        <v>484</v>
      </c>
      <c r="E16" s="195">
        <v>497</v>
      </c>
      <c r="F16" s="195">
        <v>487</v>
      </c>
      <c r="G16" s="195">
        <v>409</v>
      </c>
      <c r="H16" s="195">
        <v>335</v>
      </c>
      <c r="I16" s="195">
        <v>341</v>
      </c>
      <c r="J16" s="195">
        <v>321</v>
      </c>
      <c r="K16" s="195">
        <v>336</v>
      </c>
      <c r="L16" s="195">
        <v>359</v>
      </c>
      <c r="M16" s="195">
        <v>394</v>
      </c>
      <c r="N16" s="195">
        <v>368</v>
      </c>
    </row>
    <row r="17" spans="1:14" s="224" customFormat="1">
      <c r="B17" s="220" t="s">
        <v>48</v>
      </c>
      <c r="C17" s="228">
        <v>226</v>
      </c>
      <c r="D17" s="228">
        <v>152</v>
      </c>
      <c r="E17" s="228">
        <v>173</v>
      </c>
      <c r="F17" s="228">
        <v>321</v>
      </c>
      <c r="G17" s="228">
        <v>226</v>
      </c>
      <c r="H17" s="228">
        <v>185</v>
      </c>
      <c r="I17" s="228">
        <v>212</v>
      </c>
      <c r="J17" s="228">
        <v>418</v>
      </c>
      <c r="K17" s="228">
        <v>321</v>
      </c>
      <c r="L17" s="228">
        <v>259</v>
      </c>
      <c r="M17" s="228">
        <v>377</v>
      </c>
      <c r="N17" s="228">
        <v>444</v>
      </c>
    </row>
    <row r="18" spans="1:14">
      <c r="B18" s="224" t="s">
        <v>13</v>
      </c>
      <c r="C18" s="229">
        <f t="shared" ref="C18:N18" si="0">SUM(C9:C17)</f>
        <v>4566</v>
      </c>
      <c r="D18" s="229">
        <f t="shared" si="0"/>
        <v>4332</v>
      </c>
      <c r="E18" s="229">
        <f t="shared" si="0"/>
        <v>4702</v>
      </c>
      <c r="F18" s="229">
        <f t="shared" si="0"/>
        <v>6274</v>
      </c>
      <c r="G18" s="229">
        <f t="shared" si="0"/>
        <v>5803</v>
      </c>
      <c r="H18" s="229">
        <f t="shared" si="0"/>
        <v>5629</v>
      </c>
      <c r="I18" s="229">
        <f t="shared" si="0"/>
        <v>8251</v>
      </c>
      <c r="J18" s="229">
        <f t="shared" si="0"/>
        <v>6241</v>
      </c>
      <c r="K18" s="229">
        <f t="shared" si="0"/>
        <v>5694</v>
      </c>
      <c r="L18" s="229">
        <f t="shared" si="0"/>
        <v>5474</v>
      </c>
      <c r="M18" s="229">
        <f t="shared" si="0"/>
        <v>5957</v>
      </c>
      <c r="N18" s="229">
        <f t="shared" si="0"/>
        <v>6909</v>
      </c>
    </row>
    <row r="19" spans="1:14">
      <c r="C19" s="195"/>
      <c r="D19" s="195"/>
      <c r="E19" s="195"/>
      <c r="F19" s="195"/>
      <c r="G19" s="195"/>
      <c r="H19" s="195"/>
      <c r="I19" s="195"/>
      <c r="J19" s="195"/>
      <c r="K19" s="195"/>
      <c r="L19" s="195"/>
      <c r="M19" s="195"/>
      <c r="N19" s="195"/>
    </row>
    <row r="20" spans="1:14">
      <c r="B20" s="220" t="s">
        <v>49</v>
      </c>
      <c r="C20" s="195">
        <v>17</v>
      </c>
      <c r="D20" s="195">
        <v>17</v>
      </c>
      <c r="E20" s="195">
        <v>19</v>
      </c>
      <c r="F20" s="195">
        <v>8</v>
      </c>
      <c r="G20" s="195">
        <v>9</v>
      </c>
      <c r="H20" s="195">
        <v>9</v>
      </c>
      <c r="I20" s="195">
        <v>9</v>
      </c>
      <c r="J20" s="195">
        <v>9</v>
      </c>
      <c r="K20" s="195">
        <v>9</v>
      </c>
      <c r="L20" s="195">
        <v>9</v>
      </c>
      <c r="M20" s="195">
        <v>9</v>
      </c>
      <c r="N20" s="195">
        <v>9</v>
      </c>
    </row>
    <row r="21" spans="1:14" s="224" customFormat="1">
      <c r="B21" s="220" t="s">
        <v>46</v>
      </c>
      <c r="C21" s="195">
        <v>91</v>
      </c>
      <c r="D21" s="195">
        <v>123</v>
      </c>
      <c r="E21" s="195">
        <v>156</v>
      </c>
      <c r="F21" s="195">
        <v>129</v>
      </c>
      <c r="G21" s="195">
        <v>160</v>
      </c>
      <c r="H21" s="195">
        <v>35</v>
      </c>
      <c r="I21" s="195">
        <v>54</v>
      </c>
      <c r="J21" s="195">
        <v>21</v>
      </c>
      <c r="K21" s="195">
        <v>44</v>
      </c>
      <c r="L21" s="195">
        <v>68</v>
      </c>
      <c r="M21" s="195">
        <v>78</v>
      </c>
      <c r="N21" s="195">
        <v>20</v>
      </c>
    </row>
    <row r="22" spans="1:14" s="224" customFormat="1">
      <c r="B22" s="220" t="s">
        <v>47</v>
      </c>
      <c r="C22" s="195">
        <v>12</v>
      </c>
      <c r="D22" s="195">
        <v>12</v>
      </c>
      <c r="E22" s="195">
        <v>4</v>
      </c>
      <c r="F22" s="195">
        <v>30</v>
      </c>
      <c r="G22" s="195">
        <v>10</v>
      </c>
      <c r="H22" s="195">
        <v>0</v>
      </c>
      <c r="I22" s="195">
        <v>0</v>
      </c>
      <c r="J22" s="195">
        <v>0</v>
      </c>
      <c r="K22" s="195">
        <v>0</v>
      </c>
      <c r="L22" s="195">
        <v>0</v>
      </c>
      <c r="M22" s="195">
        <v>0</v>
      </c>
      <c r="N22" s="195">
        <v>18</v>
      </c>
    </row>
    <row r="23" spans="1:14" s="224" customFormat="1">
      <c r="B23" s="220" t="s">
        <v>15</v>
      </c>
      <c r="C23" s="195">
        <v>154</v>
      </c>
      <c r="D23" s="195">
        <v>149</v>
      </c>
      <c r="E23" s="195">
        <v>148</v>
      </c>
      <c r="F23" s="195">
        <v>141</v>
      </c>
      <c r="G23" s="195">
        <v>133</v>
      </c>
      <c r="H23" s="195">
        <v>132</v>
      </c>
      <c r="I23" s="195">
        <v>139</v>
      </c>
      <c r="J23" s="195">
        <v>138</v>
      </c>
      <c r="K23" s="195">
        <v>152</v>
      </c>
      <c r="L23" s="195">
        <v>162</v>
      </c>
      <c r="M23" s="195">
        <v>162</v>
      </c>
      <c r="N23" s="195">
        <v>157</v>
      </c>
    </row>
    <row r="24" spans="1:14" s="224" customFormat="1">
      <c r="B24" s="220" t="s">
        <v>9</v>
      </c>
      <c r="C24" s="195">
        <v>15</v>
      </c>
      <c r="D24" s="195">
        <v>12</v>
      </c>
      <c r="E24" s="195">
        <v>12</v>
      </c>
      <c r="F24" s="195">
        <v>11</v>
      </c>
      <c r="G24" s="195">
        <v>10</v>
      </c>
      <c r="H24" s="195">
        <v>10</v>
      </c>
      <c r="I24" s="195">
        <v>18</v>
      </c>
      <c r="J24" s="195">
        <v>35</v>
      </c>
      <c r="K24" s="195">
        <v>66</v>
      </c>
      <c r="L24" s="195">
        <v>86</v>
      </c>
      <c r="M24" s="195">
        <v>90</v>
      </c>
      <c r="N24" s="195">
        <v>85</v>
      </c>
    </row>
    <row r="25" spans="1:14" s="224" customFormat="1">
      <c r="B25" s="220" t="s">
        <v>50</v>
      </c>
      <c r="C25" s="195">
        <v>85</v>
      </c>
      <c r="D25" s="195">
        <v>83</v>
      </c>
      <c r="E25" s="195">
        <v>80</v>
      </c>
      <c r="F25" s="195">
        <v>68</v>
      </c>
      <c r="G25" s="195">
        <v>64</v>
      </c>
      <c r="H25" s="195">
        <v>61</v>
      </c>
      <c r="I25" s="195">
        <v>58</v>
      </c>
      <c r="J25" s="195">
        <v>43</v>
      </c>
      <c r="K25" s="195">
        <v>41</v>
      </c>
      <c r="L25" s="195">
        <v>39</v>
      </c>
      <c r="M25" s="195">
        <v>38</v>
      </c>
      <c r="N25" s="195">
        <v>29</v>
      </c>
    </row>
    <row r="26" spans="1:14" s="224" customFormat="1">
      <c r="B26" s="220" t="s">
        <v>51</v>
      </c>
      <c r="C26" s="195">
        <v>433</v>
      </c>
      <c r="D26" s="195">
        <v>433</v>
      </c>
      <c r="E26" s="195">
        <v>433</v>
      </c>
      <c r="F26" s="195">
        <v>433</v>
      </c>
      <c r="G26" s="195">
        <v>433</v>
      </c>
      <c r="H26" s="195">
        <v>433</v>
      </c>
      <c r="I26" s="195">
        <v>433</v>
      </c>
      <c r="J26" s="195">
        <v>433</v>
      </c>
      <c r="K26" s="195">
        <v>433</v>
      </c>
      <c r="L26" s="195">
        <v>433</v>
      </c>
      <c r="M26" s="195">
        <v>433</v>
      </c>
      <c r="N26" s="195">
        <v>433</v>
      </c>
    </row>
    <row r="27" spans="1:14">
      <c r="B27" s="220" t="s">
        <v>8</v>
      </c>
      <c r="C27" s="228">
        <v>7109</v>
      </c>
      <c r="D27" s="228">
        <v>7108</v>
      </c>
      <c r="E27" s="228">
        <v>7107</v>
      </c>
      <c r="F27" s="228">
        <v>7106</v>
      </c>
      <c r="G27" s="228">
        <v>7103</v>
      </c>
      <c r="H27" s="228">
        <v>7102</v>
      </c>
      <c r="I27" s="228">
        <v>7098</v>
      </c>
      <c r="J27" s="228">
        <v>7092</v>
      </c>
      <c r="K27" s="228">
        <v>7089</v>
      </c>
      <c r="L27" s="228">
        <v>7089</v>
      </c>
      <c r="M27" s="228">
        <v>7088</v>
      </c>
      <c r="N27" s="228">
        <v>7086</v>
      </c>
    </row>
    <row r="28" spans="1:14" ht="12.75" thickBot="1">
      <c r="B28" s="224" t="s">
        <v>20</v>
      </c>
      <c r="C28" s="230">
        <f t="shared" ref="C28:N28" si="1">SUM(C18:C27)</f>
        <v>12482</v>
      </c>
      <c r="D28" s="230">
        <f t="shared" si="1"/>
        <v>12269</v>
      </c>
      <c r="E28" s="230">
        <f t="shared" si="1"/>
        <v>12661</v>
      </c>
      <c r="F28" s="230">
        <f t="shared" si="1"/>
        <v>14200</v>
      </c>
      <c r="G28" s="230">
        <f t="shared" si="1"/>
        <v>13725</v>
      </c>
      <c r="H28" s="230">
        <f t="shared" si="1"/>
        <v>13411</v>
      </c>
      <c r="I28" s="230">
        <f t="shared" si="1"/>
        <v>16060</v>
      </c>
      <c r="J28" s="230">
        <f t="shared" si="1"/>
        <v>14012</v>
      </c>
      <c r="K28" s="230">
        <f t="shared" si="1"/>
        <v>13528</v>
      </c>
      <c r="L28" s="230">
        <f t="shared" si="1"/>
        <v>13360</v>
      </c>
      <c r="M28" s="230">
        <f t="shared" si="1"/>
        <v>13855</v>
      </c>
      <c r="N28" s="230">
        <f t="shared" si="1"/>
        <v>14746</v>
      </c>
    </row>
    <row r="29" spans="1:14">
      <c r="B29" s="224"/>
      <c r="C29" s="231"/>
      <c r="D29" s="231"/>
      <c r="E29" s="231"/>
      <c r="F29" s="231"/>
      <c r="G29" s="231"/>
      <c r="H29" s="231"/>
      <c r="I29" s="231"/>
      <c r="J29" s="231"/>
      <c r="K29" s="231"/>
      <c r="L29" s="231"/>
      <c r="M29" s="231"/>
      <c r="N29" s="231"/>
    </row>
    <row r="30" spans="1:14">
      <c r="A30" s="224" t="s">
        <v>16</v>
      </c>
      <c r="B30" s="224"/>
      <c r="C30" s="195"/>
      <c r="D30" s="195"/>
      <c r="E30" s="195"/>
      <c r="F30" s="195"/>
      <c r="G30" s="195"/>
      <c r="H30" s="195"/>
      <c r="I30" s="195"/>
      <c r="J30" s="195"/>
      <c r="K30" s="195"/>
      <c r="L30" s="195"/>
      <c r="M30" s="195"/>
      <c r="N30" s="195"/>
    </row>
    <row r="31" spans="1:14">
      <c r="B31" s="224"/>
      <c r="C31" s="195"/>
      <c r="D31" s="195"/>
      <c r="E31" s="195"/>
      <c r="F31" s="195"/>
      <c r="G31" s="195"/>
      <c r="H31" s="195"/>
      <c r="I31" s="195"/>
      <c r="J31" s="195"/>
      <c r="K31" s="195"/>
      <c r="L31" s="195"/>
      <c r="M31" s="195"/>
      <c r="N31" s="195"/>
    </row>
    <row r="32" spans="1:14">
      <c r="B32" s="220" t="s">
        <v>17</v>
      </c>
      <c r="C32" s="195"/>
      <c r="D32" s="195"/>
      <c r="E32" s="195"/>
      <c r="F32" s="195"/>
      <c r="G32" s="195"/>
      <c r="H32" s="195"/>
      <c r="I32" s="195"/>
      <c r="J32" s="195"/>
      <c r="K32" s="195"/>
      <c r="L32" s="195"/>
      <c r="M32" s="195"/>
      <c r="N32" s="195"/>
    </row>
    <row r="33" spans="2:14">
      <c r="B33" s="220" t="s">
        <v>52</v>
      </c>
      <c r="C33" s="227">
        <v>181</v>
      </c>
      <c r="D33" s="227">
        <v>163</v>
      </c>
      <c r="E33" s="227">
        <v>253</v>
      </c>
      <c r="F33" s="227">
        <v>343</v>
      </c>
      <c r="G33" s="227">
        <v>186</v>
      </c>
      <c r="H33" s="227">
        <v>139</v>
      </c>
      <c r="I33" s="227">
        <v>286</v>
      </c>
      <c r="J33" s="227">
        <f>376-21</f>
        <v>355</v>
      </c>
      <c r="K33" s="227">
        <v>166</v>
      </c>
      <c r="L33" s="227">
        <v>167</v>
      </c>
      <c r="M33" s="227">
        <v>266</v>
      </c>
      <c r="N33" s="227">
        <v>325</v>
      </c>
    </row>
    <row r="34" spans="2:14" s="224" customFormat="1">
      <c r="B34" s="220" t="s">
        <v>53</v>
      </c>
      <c r="C34" s="195">
        <v>917</v>
      </c>
      <c r="D34" s="195">
        <v>905</v>
      </c>
      <c r="E34" s="195">
        <v>847</v>
      </c>
      <c r="F34" s="195">
        <v>1657</v>
      </c>
      <c r="G34" s="195">
        <v>1125</v>
      </c>
      <c r="H34" s="195">
        <v>665</v>
      </c>
      <c r="I34" s="195">
        <v>641</v>
      </c>
      <c r="J34" s="195">
        <v>1389</v>
      </c>
      <c r="K34" s="195">
        <v>1092</v>
      </c>
      <c r="L34" s="195">
        <v>769</v>
      </c>
      <c r="M34" s="195">
        <v>1305</v>
      </c>
      <c r="N34" s="195">
        <v>1797</v>
      </c>
    </row>
    <row r="35" spans="2:14" s="224" customFormat="1">
      <c r="B35" s="220" t="s">
        <v>54</v>
      </c>
      <c r="C35" s="195">
        <v>676</v>
      </c>
      <c r="D35" s="195">
        <v>416</v>
      </c>
      <c r="E35" s="195">
        <v>455</v>
      </c>
      <c r="F35" s="195">
        <v>652</v>
      </c>
      <c r="G35" s="195">
        <v>588</v>
      </c>
      <c r="H35" s="195">
        <v>389</v>
      </c>
      <c r="I35" s="195">
        <v>506</v>
      </c>
      <c r="J35" s="195">
        <v>636</v>
      </c>
      <c r="K35" s="195">
        <v>635</v>
      </c>
      <c r="L35" s="195">
        <v>507</v>
      </c>
      <c r="M35" s="195">
        <v>541</v>
      </c>
      <c r="N35" s="195">
        <v>592</v>
      </c>
    </row>
    <row r="36" spans="2:14" s="224" customFormat="1">
      <c r="B36" s="220" t="s">
        <v>232</v>
      </c>
      <c r="C36" s="228">
        <v>0</v>
      </c>
      <c r="D36" s="228">
        <v>0</v>
      </c>
      <c r="E36" s="228">
        <v>0</v>
      </c>
      <c r="F36" s="228">
        <v>0</v>
      </c>
      <c r="G36" s="228">
        <v>0</v>
      </c>
      <c r="H36" s="228">
        <v>0</v>
      </c>
      <c r="I36" s="228">
        <v>0</v>
      </c>
      <c r="J36" s="228">
        <v>25</v>
      </c>
      <c r="K36" s="228">
        <v>0</v>
      </c>
      <c r="L36" s="228">
        <v>0</v>
      </c>
      <c r="M36" s="228">
        <v>0</v>
      </c>
      <c r="N36" s="228">
        <v>0</v>
      </c>
    </row>
    <row r="37" spans="2:14">
      <c r="B37" s="224" t="s">
        <v>21</v>
      </c>
      <c r="C37" s="229">
        <f t="shared" ref="C37:D37" si="2">SUM(C33:C36)</f>
        <v>1774</v>
      </c>
      <c r="D37" s="229">
        <f t="shared" si="2"/>
        <v>1484</v>
      </c>
      <c r="E37" s="229">
        <f t="shared" ref="E37:F37" si="3">SUM(E33:E36)</f>
        <v>1555</v>
      </c>
      <c r="F37" s="229">
        <f t="shared" si="3"/>
        <v>2652</v>
      </c>
      <c r="G37" s="229">
        <f t="shared" ref="G37:H37" si="4">SUM(G33:G36)</f>
        <v>1899</v>
      </c>
      <c r="H37" s="229">
        <f t="shared" si="4"/>
        <v>1193</v>
      </c>
      <c r="I37" s="229">
        <f t="shared" ref="I37:J37" si="5">SUM(I33:I36)</f>
        <v>1433</v>
      </c>
      <c r="J37" s="229">
        <f t="shared" si="5"/>
        <v>2405</v>
      </c>
      <c r="K37" s="229">
        <f t="shared" ref="K37:L37" si="6">SUM(K33:K36)</f>
        <v>1893</v>
      </c>
      <c r="L37" s="229">
        <f t="shared" si="6"/>
        <v>1443</v>
      </c>
      <c r="M37" s="229">
        <f t="shared" ref="M37:N37" si="7">SUM(M33:M36)</f>
        <v>2112</v>
      </c>
      <c r="N37" s="229">
        <f t="shared" si="7"/>
        <v>2714</v>
      </c>
    </row>
    <row r="38" spans="2:14">
      <c r="C38" s="195"/>
      <c r="D38" s="195"/>
      <c r="E38" s="195"/>
      <c r="F38" s="195"/>
      <c r="G38" s="195"/>
      <c r="H38" s="195"/>
      <c r="I38" s="195"/>
      <c r="J38" s="195"/>
      <c r="K38" s="195"/>
      <c r="L38" s="195"/>
      <c r="M38" s="195"/>
      <c r="N38" s="195"/>
    </row>
    <row r="39" spans="2:14">
      <c r="B39" s="220" t="s">
        <v>219</v>
      </c>
      <c r="C39" s="195">
        <v>0</v>
      </c>
      <c r="D39" s="195">
        <v>0</v>
      </c>
      <c r="E39" s="195">
        <v>0</v>
      </c>
      <c r="F39" s="195">
        <v>0</v>
      </c>
      <c r="G39" s="195">
        <v>0</v>
      </c>
      <c r="H39" s="195">
        <v>0</v>
      </c>
      <c r="I39" s="195">
        <v>2211</v>
      </c>
      <c r="J39" s="195">
        <v>4668</v>
      </c>
      <c r="K39" s="195">
        <v>4320</v>
      </c>
      <c r="L39" s="195">
        <v>4321</v>
      </c>
      <c r="M39" s="195">
        <v>4322</v>
      </c>
      <c r="N39" s="195">
        <v>4324</v>
      </c>
    </row>
    <row r="40" spans="2:14" s="224" customFormat="1">
      <c r="B40" s="220" t="s">
        <v>12</v>
      </c>
      <c r="C40" s="195">
        <v>57</v>
      </c>
      <c r="D40" s="195">
        <v>61</v>
      </c>
      <c r="E40" s="195">
        <v>60</v>
      </c>
      <c r="F40" s="195">
        <v>25</v>
      </c>
      <c r="G40" s="195">
        <v>83</v>
      </c>
      <c r="H40" s="195">
        <v>77</v>
      </c>
      <c r="I40" s="195">
        <v>71</v>
      </c>
      <c r="J40" s="195">
        <v>66</v>
      </c>
      <c r="K40" s="195">
        <v>86</v>
      </c>
      <c r="L40" s="195">
        <v>82</v>
      </c>
      <c r="M40" s="195">
        <v>82</v>
      </c>
      <c r="N40" s="195">
        <v>114</v>
      </c>
    </row>
    <row r="41" spans="2:14">
      <c r="B41" s="220" t="s">
        <v>10</v>
      </c>
      <c r="C41" s="228">
        <v>165</v>
      </c>
      <c r="D41" s="228">
        <v>160</v>
      </c>
      <c r="E41" s="228">
        <v>163</v>
      </c>
      <c r="F41" s="228">
        <v>206</v>
      </c>
      <c r="G41" s="228">
        <v>208</v>
      </c>
      <c r="H41" s="228">
        <v>206</v>
      </c>
      <c r="I41" s="228">
        <v>206</v>
      </c>
      <c r="J41" s="228">
        <v>251</v>
      </c>
      <c r="K41" s="228">
        <v>305</v>
      </c>
      <c r="L41" s="228">
        <v>343</v>
      </c>
      <c r="M41" s="228">
        <v>347</v>
      </c>
      <c r="N41" s="228">
        <v>361</v>
      </c>
    </row>
    <row r="42" spans="2:14">
      <c r="B42" s="224" t="s">
        <v>18</v>
      </c>
      <c r="C42" s="229">
        <f t="shared" ref="C42:D42" si="8">SUM(C37:C41)</f>
        <v>1996</v>
      </c>
      <c r="D42" s="229">
        <f t="shared" si="8"/>
        <v>1705</v>
      </c>
      <c r="E42" s="229">
        <f t="shared" ref="E42:F42" si="9">SUM(E37:E41)</f>
        <v>1778</v>
      </c>
      <c r="F42" s="229">
        <f t="shared" si="9"/>
        <v>2883</v>
      </c>
      <c r="G42" s="229">
        <f t="shared" ref="G42:H42" si="10">SUM(G37:G41)</f>
        <v>2190</v>
      </c>
      <c r="H42" s="229">
        <f t="shared" si="10"/>
        <v>1476</v>
      </c>
      <c r="I42" s="229">
        <f t="shared" ref="I42:J42" si="11">SUM(I37:I41)</f>
        <v>3921</v>
      </c>
      <c r="J42" s="229">
        <f t="shared" si="11"/>
        <v>7390</v>
      </c>
      <c r="K42" s="229">
        <f t="shared" ref="K42:L42" si="12">SUM(K37:K41)</f>
        <v>6604</v>
      </c>
      <c r="L42" s="229">
        <f t="shared" si="12"/>
        <v>6189</v>
      </c>
      <c r="M42" s="229">
        <f t="shared" ref="M42:N42" si="13">SUM(M37:M41)</f>
        <v>6863</v>
      </c>
      <c r="N42" s="229">
        <f t="shared" si="13"/>
        <v>7513</v>
      </c>
    </row>
    <row r="43" spans="2:14">
      <c r="C43" s="195"/>
      <c r="D43" s="195"/>
      <c r="E43" s="195"/>
      <c r="F43" s="195"/>
      <c r="G43" s="195"/>
      <c r="H43" s="195"/>
      <c r="I43" s="195"/>
      <c r="J43" s="195"/>
      <c r="K43" s="195"/>
      <c r="L43" s="195"/>
      <c r="M43" s="195"/>
      <c r="N43" s="195"/>
    </row>
    <row r="44" spans="2:14">
      <c r="B44" s="220" t="s">
        <v>19</v>
      </c>
      <c r="C44" s="195">
        <v>0</v>
      </c>
      <c r="D44" s="195">
        <v>0</v>
      </c>
      <c r="E44" s="195">
        <v>0</v>
      </c>
      <c r="F44" s="195">
        <v>0</v>
      </c>
      <c r="G44" s="195">
        <v>0</v>
      </c>
      <c r="H44" s="195">
        <v>0</v>
      </c>
      <c r="I44" s="195">
        <v>0</v>
      </c>
      <c r="J44" s="195">
        <v>0</v>
      </c>
      <c r="K44" s="195">
        <v>0</v>
      </c>
      <c r="L44" s="195">
        <v>0</v>
      </c>
      <c r="M44" s="195">
        <v>0</v>
      </c>
      <c r="N44" s="195">
        <v>0</v>
      </c>
    </row>
    <row r="45" spans="2:14">
      <c r="B45" s="220" t="s">
        <v>55</v>
      </c>
      <c r="C45" s="195">
        <v>9391</v>
      </c>
      <c r="D45" s="195">
        <v>9375</v>
      </c>
      <c r="E45" s="195">
        <v>9418</v>
      </c>
      <c r="F45" s="195">
        <v>9450</v>
      </c>
      <c r="G45" s="195">
        <v>9498</v>
      </c>
      <c r="H45" s="195">
        <v>9541</v>
      </c>
      <c r="I45" s="195">
        <v>9608</v>
      </c>
      <c r="J45" s="195">
        <v>9682</v>
      </c>
      <c r="K45" s="195">
        <v>9812</v>
      </c>
      <c r="L45" s="195">
        <v>9853</v>
      </c>
      <c r="M45" s="195">
        <v>9900</v>
      </c>
      <c r="N45" s="195">
        <v>9924</v>
      </c>
    </row>
    <row r="46" spans="2:14">
      <c r="B46" s="220" t="s">
        <v>56</v>
      </c>
      <c r="C46" s="195">
        <v>0</v>
      </c>
      <c r="D46" s="195">
        <v>0</v>
      </c>
      <c r="E46" s="195">
        <v>0</v>
      </c>
      <c r="F46" s="195">
        <v>0</v>
      </c>
      <c r="G46" s="195">
        <v>0</v>
      </c>
      <c r="H46" s="195">
        <v>0</v>
      </c>
      <c r="I46" s="195">
        <v>0</v>
      </c>
      <c r="J46" s="195">
        <v>-5814</v>
      </c>
      <c r="K46" s="195">
        <v>-5783</v>
      </c>
      <c r="L46" s="195">
        <v>-5762</v>
      </c>
      <c r="M46" s="195">
        <v>-5764</v>
      </c>
      <c r="N46" s="195">
        <v>-5762</v>
      </c>
    </row>
    <row r="47" spans="2:14">
      <c r="B47" s="220" t="s">
        <v>35</v>
      </c>
      <c r="C47" s="195">
        <v>1128</v>
      </c>
      <c r="D47" s="195">
        <v>1313</v>
      </c>
      <c r="E47" s="195">
        <v>1539</v>
      </c>
      <c r="F47" s="195">
        <v>1893</v>
      </c>
      <c r="G47" s="195">
        <v>2132</v>
      </c>
      <c r="H47" s="195">
        <v>2456</v>
      </c>
      <c r="I47" s="195">
        <v>2513</v>
      </c>
      <c r="J47" s="195">
        <v>2686</v>
      </c>
      <c r="K47" s="195">
        <v>2832</v>
      </c>
      <c r="L47" s="195">
        <v>3036</v>
      </c>
      <c r="M47" s="195">
        <v>3013</v>
      </c>
      <c r="N47" s="195">
        <v>3374</v>
      </c>
    </row>
    <row r="48" spans="2:14">
      <c r="B48" s="220" t="s">
        <v>164</v>
      </c>
      <c r="C48" s="195">
        <v>-33</v>
      </c>
      <c r="D48" s="195">
        <v>-124</v>
      </c>
      <c r="E48" s="195">
        <v>-74</v>
      </c>
      <c r="F48" s="195">
        <v>-26</v>
      </c>
      <c r="G48" s="195">
        <v>-95</v>
      </c>
      <c r="H48" s="195">
        <v>-62</v>
      </c>
      <c r="I48" s="195">
        <v>18</v>
      </c>
      <c r="J48" s="195">
        <v>68</v>
      </c>
      <c r="K48" s="195">
        <v>63</v>
      </c>
      <c r="L48" s="195">
        <v>44</v>
      </c>
      <c r="M48" s="195">
        <v>-157</v>
      </c>
      <c r="N48" s="195">
        <v>-303</v>
      </c>
    </row>
    <row r="49" spans="2:14">
      <c r="B49" s="224" t="s">
        <v>22</v>
      </c>
      <c r="C49" s="232">
        <f t="shared" ref="C49:D49" si="14">SUM(C44:C48)</f>
        <v>10486</v>
      </c>
      <c r="D49" s="232">
        <f t="shared" si="14"/>
        <v>10564</v>
      </c>
      <c r="E49" s="232">
        <f t="shared" ref="E49:F49" si="15">SUM(E44:E48)</f>
        <v>10883</v>
      </c>
      <c r="F49" s="232">
        <f t="shared" si="15"/>
        <v>11317</v>
      </c>
      <c r="G49" s="232">
        <f t="shared" ref="G49:H49" si="16">SUM(G44:G48)</f>
        <v>11535</v>
      </c>
      <c r="H49" s="232">
        <f t="shared" si="16"/>
        <v>11935</v>
      </c>
      <c r="I49" s="232">
        <f t="shared" ref="I49:J49" si="17">SUM(I44:I48)</f>
        <v>12139</v>
      </c>
      <c r="J49" s="232">
        <f t="shared" si="17"/>
        <v>6622</v>
      </c>
      <c r="K49" s="232">
        <f t="shared" ref="K49:L49" si="18">SUM(K44:K48)</f>
        <v>6924</v>
      </c>
      <c r="L49" s="232">
        <f t="shared" si="18"/>
        <v>7171</v>
      </c>
      <c r="M49" s="232">
        <f t="shared" ref="M49:N49" si="19">SUM(M44:M48)</f>
        <v>6992</v>
      </c>
      <c r="N49" s="232">
        <f t="shared" si="19"/>
        <v>7233</v>
      </c>
    </row>
    <row r="50" spans="2:14">
      <c r="B50" s="224"/>
      <c r="C50" s="232"/>
      <c r="D50" s="232"/>
      <c r="E50" s="232"/>
      <c r="F50" s="232"/>
      <c r="G50" s="232"/>
      <c r="H50" s="232"/>
      <c r="I50" s="232"/>
      <c r="J50" s="232"/>
      <c r="K50" s="232"/>
      <c r="L50" s="232"/>
      <c r="M50" s="232"/>
      <c r="N50" s="232"/>
    </row>
    <row r="51" spans="2:14" ht="12.75" thickBot="1">
      <c r="B51" s="224" t="s">
        <v>23</v>
      </c>
      <c r="C51" s="230">
        <f t="shared" ref="C51:D51" si="20">C42+C49</f>
        <v>12482</v>
      </c>
      <c r="D51" s="230">
        <f t="shared" si="20"/>
        <v>12269</v>
      </c>
      <c r="E51" s="230">
        <f t="shared" ref="E51:F51" si="21">E42+E49</f>
        <v>12661</v>
      </c>
      <c r="F51" s="230">
        <f t="shared" si="21"/>
        <v>14200</v>
      </c>
      <c r="G51" s="230">
        <f t="shared" ref="G51:H51" si="22">G42+G49</f>
        <v>13725</v>
      </c>
      <c r="H51" s="230">
        <f t="shared" si="22"/>
        <v>13411</v>
      </c>
      <c r="I51" s="230">
        <f t="shared" ref="I51:J51" si="23">I42+I49</f>
        <v>16060</v>
      </c>
      <c r="J51" s="230">
        <f t="shared" si="23"/>
        <v>14012</v>
      </c>
      <c r="K51" s="230">
        <f t="shared" ref="K51:L51" si="24">K42+K49</f>
        <v>13528</v>
      </c>
      <c r="L51" s="230">
        <f t="shared" si="24"/>
        <v>13360</v>
      </c>
      <c r="M51" s="230">
        <f t="shared" ref="M51:N51" si="25">M42+M49</f>
        <v>13855</v>
      </c>
      <c r="N51" s="230">
        <f t="shared" si="25"/>
        <v>14746</v>
      </c>
    </row>
  </sheetData>
  <mergeCells count="3">
    <mergeCell ref="A1:O1"/>
    <mergeCell ref="A2:O2"/>
    <mergeCell ref="A3:O3"/>
  </mergeCells>
  <pageMargins left="0.7" right="0.7" top="0.25" bottom="0.44" header="0.3" footer="0.3"/>
  <pageSetup scale="67" orientation="landscape" r:id="rId1"/>
  <headerFooter>
    <oddFooter>&amp;LActivision Blizzard, Inc.&amp;R&amp;P of &amp; 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A179F-0915-4EA1-B8FE-9C11ACF31CC0}">
  <ds:schemaRefs>
    <ds:schemaRef ds:uri="http://purl.org/dc/dcmitype/"/>
    <ds:schemaRef ds:uri="http://purl.org/dc/terms/"/>
    <ds:schemaRef ds:uri="64b9f78e-1638-4d50-90be-e6eae294b66a"/>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Non-GAAP Financial Measures</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2014</vt:lpstr>
      <vt:lpstr>GAAP to Non-GAAP Measures 2013</vt:lpstr>
      <vt:lpstr>GAAP to Non-GAAP Measures 2012</vt:lpstr>
      <vt:lpstr>'Balance Sheet'!Print_Area</vt:lpstr>
      <vt:lpstr>'Cashflow Supplemental'!Print_Area</vt:lpstr>
      <vt:lpstr>'Cashflow Supplemental Qtrly'!Print_Area</vt:lpstr>
      <vt:lpstr>'EBITDA and Adjusted EBITDA'!Print_Area</vt:lpstr>
      <vt:lpstr>'GAAP to Non-GAAP Measures 2012'!Print_Area</vt:lpstr>
      <vt:lpstr>'GAAP to Non-GAAP Measures 2013'!Print_Area</vt:lpstr>
      <vt:lpstr>'GAAP to Non-GAAP Measures 2014'!Print_Area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Voong, Wendy</cp:lastModifiedBy>
  <cp:lastPrinted>2015-02-05T19:13:54Z</cp:lastPrinted>
  <dcterms:created xsi:type="dcterms:W3CDTF">2010-07-21T13:25:15Z</dcterms:created>
  <dcterms:modified xsi:type="dcterms:W3CDTF">2015-02-05T19:22:30Z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